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fraser\Desktop\Resources &amp; Tools\"/>
    </mc:Choice>
  </mc:AlternateContent>
  <bookViews>
    <workbookView minimized="1" xWindow="0" yWindow="0" windowWidth="20430" windowHeight="8295" activeTab="2"/>
  </bookViews>
  <sheets>
    <sheet name="NewTemplate" sheetId="10" r:id="rId1"/>
    <sheet name="UpgradeTemplate" sheetId="11" r:id="rId2"/>
    <sheet name="Data" sheetId="17" r:id="rId3"/>
  </sheets>
  <externalReferences>
    <externalReference r:id="rId4"/>
  </externalReferences>
  <definedNames>
    <definedName name="_xlnm.Print_Area" localSheetId="0">NewTemplate!$B$13:$P$98</definedName>
    <definedName name="_xlnm.Print_Area" localSheetId="1">UpgradeTemplate!$B$13:$P$97</definedName>
    <definedName name="_xlnm.Print_Titles" localSheetId="0">NewTemplate!$12:$12</definedName>
    <definedName name="_xlnm.Print_Titles" localSheetId="1">UpgradeTemplate!$12:$12</definedName>
    <definedName name="visionHolidays">#REF!</definedName>
    <definedName name="vProjects">[1]MAIN!$A$1:$P$601</definedName>
    <definedName name="vtHolidays" localSheetId="2">Data!$C$3:$C$21</definedName>
    <definedName name="vtHolidays">[1]HOLIDAYS!$C$3:$C$21</definedName>
    <definedName name="Z_8A914F8D_A088_480A_990C_D7E6E9E125CD_.wvu.PrintArea" localSheetId="0" hidden="1">NewTemplate!$D$12:$Y$72</definedName>
    <definedName name="Z_8A914F8D_A088_480A_990C_D7E6E9E125CD_.wvu.PrintArea" localSheetId="1" hidden="1">UpgradeTemplate!$D$12:$Y$68</definedName>
  </definedNames>
  <calcPr calcId="152511" calcMode="manual"/>
  <customWorkbookViews>
    <customWorkbookView name="Phases Only" guid="{8A914F8D-A088-480A-990C-D7E6E9E125CD}" maximized="1" xWindow="-8" yWindow="-8" windowWidth="1936" windowHeight="1066" activeSheetId="9"/>
  </customWorkbookViews>
</workbook>
</file>

<file path=xl/calcChain.xml><?xml version="1.0" encoding="utf-8"?>
<calcChain xmlns="http://schemas.openxmlformats.org/spreadsheetml/2006/main">
  <c r="P8" i="11" l="1"/>
  <c r="P10" i="11" l="1"/>
  <c r="P9" i="11"/>
  <c r="P6" i="11"/>
  <c r="P5" i="11"/>
  <c r="P4" i="11"/>
  <c r="P3" i="11"/>
  <c r="M10" i="11" l="1"/>
  <c r="M10" i="10"/>
  <c r="M3" i="10" l="1"/>
  <c r="M3" i="11"/>
  <c r="M5" i="11" l="1"/>
  <c r="G72" i="11"/>
  <c r="G73" i="11"/>
  <c r="G71" i="11"/>
  <c r="C73" i="11" l="1"/>
  <c r="C72" i="11"/>
  <c r="C71" i="11"/>
  <c r="C53" i="11"/>
  <c r="G53" i="11"/>
  <c r="C56" i="11" l="1"/>
  <c r="G56" i="11"/>
  <c r="C52" i="11" l="1"/>
  <c r="G52" i="11"/>
  <c r="C97" i="11" l="1"/>
  <c r="C96" i="11"/>
  <c r="C95" i="11"/>
  <c r="C94" i="11"/>
  <c r="C93" i="11"/>
  <c r="C92" i="11"/>
  <c r="C91" i="11"/>
  <c r="C90" i="11"/>
  <c r="H89" i="11"/>
  <c r="C88" i="11"/>
  <c r="C87" i="11"/>
  <c r="C86" i="11"/>
  <c r="C85" i="11"/>
  <c r="C84" i="11"/>
  <c r="C83" i="11"/>
  <c r="C82" i="11"/>
  <c r="C81" i="11"/>
  <c r="C80" i="11"/>
  <c r="C79" i="11"/>
  <c r="C78" i="11"/>
  <c r="C77" i="11"/>
  <c r="C76" i="11"/>
  <c r="C75" i="11"/>
  <c r="H74" i="11"/>
  <c r="C70" i="11"/>
  <c r="C69" i="11"/>
  <c r="C68" i="11"/>
  <c r="C67" i="11"/>
  <c r="C66" i="11"/>
  <c r="C65" i="11"/>
  <c r="C64" i="11"/>
  <c r="C63" i="11"/>
  <c r="C62" i="11"/>
  <c r="C61" i="11"/>
  <c r="C60" i="11"/>
  <c r="C59" i="11"/>
  <c r="H58" i="11"/>
  <c r="C57" i="11"/>
  <c r="C55" i="11"/>
  <c r="C54" i="11"/>
  <c r="H51" i="11"/>
  <c r="C50" i="11"/>
  <c r="C49" i="11"/>
  <c r="C48" i="11"/>
  <c r="C47" i="11"/>
  <c r="C46" i="11"/>
  <c r="C45" i="11"/>
  <c r="C44" i="11"/>
  <c r="C43" i="11"/>
  <c r="C42" i="11"/>
  <c r="C41" i="11"/>
  <c r="C40" i="11"/>
  <c r="C39" i="11"/>
  <c r="C38" i="11"/>
  <c r="C37" i="11"/>
  <c r="H36" i="11"/>
  <c r="C35" i="11"/>
  <c r="C34" i="11"/>
  <c r="C33" i="11"/>
  <c r="C32" i="11"/>
  <c r="C31" i="11"/>
  <c r="C30" i="11"/>
  <c r="C29" i="11"/>
  <c r="C28" i="11"/>
  <c r="C27" i="11"/>
  <c r="C26" i="11"/>
  <c r="C25" i="11"/>
  <c r="C24" i="11"/>
  <c r="C23" i="11"/>
  <c r="C22" i="11"/>
  <c r="C21" i="11"/>
  <c r="C20" i="11"/>
  <c r="C19" i="11"/>
  <c r="H18" i="11"/>
  <c r="C17" i="11"/>
  <c r="C16" i="11"/>
  <c r="C15" i="11"/>
  <c r="C14" i="11"/>
  <c r="K13" i="11"/>
  <c r="H13" i="11"/>
  <c r="M6" i="11"/>
  <c r="L6" i="11"/>
  <c r="K6" i="11"/>
  <c r="L5" i="11"/>
  <c r="K5" i="11"/>
  <c r="M4" i="11"/>
  <c r="K10" i="11" s="1"/>
  <c r="L4" i="11"/>
  <c r="K4" i="11"/>
  <c r="L3" i="11"/>
  <c r="K3" i="11"/>
  <c r="G95" i="11"/>
  <c r="G70" i="11"/>
  <c r="G80" i="11"/>
  <c r="G49" i="11"/>
  <c r="G25" i="11"/>
  <c r="G87" i="11"/>
  <c r="G93" i="11"/>
  <c r="G15" i="11"/>
  <c r="G79" i="11"/>
  <c r="G86" i="11"/>
  <c r="G41" i="11"/>
  <c r="G60" i="11"/>
  <c r="G31" i="11"/>
  <c r="G64" i="11"/>
  <c r="G27" i="11"/>
  <c r="G63" i="11"/>
  <c r="G20" i="11"/>
  <c r="G32" i="11"/>
  <c r="G17" i="11"/>
  <c r="G61" i="11"/>
  <c r="G26" i="11"/>
  <c r="G97" i="11"/>
  <c r="G69" i="11"/>
  <c r="G14" i="11"/>
  <c r="G94" i="11"/>
  <c r="G59" i="11"/>
  <c r="G16" i="11"/>
  <c r="G91" i="11"/>
  <c r="G54" i="11"/>
  <c r="G44" i="11"/>
  <c r="G40" i="11"/>
  <c r="G82" i="11"/>
  <c r="G35" i="11"/>
  <c r="G29" i="11"/>
  <c r="G38" i="11"/>
  <c r="G88" i="11"/>
  <c r="G66" i="11"/>
  <c r="G43" i="11"/>
  <c r="G92" i="11"/>
  <c r="G57" i="11"/>
  <c r="G45" i="11"/>
  <c r="G46" i="11"/>
  <c r="G84" i="11"/>
  <c r="G67" i="11"/>
  <c r="G47" i="11"/>
  <c r="G90" i="11"/>
  <c r="G81" i="11"/>
  <c r="G50" i="11"/>
  <c r="G55" i="11"/>
  <c r="G24" i="11"/>
  <c r="G30" i="11"/>
  <c r="G48" i="11"/>
  <c r="G75" i="11"/>
  <c r="G83" i="11"/>
  <c r="G77" i="11"/>
  <c r="G28" i="11"/>
  <c r="G22" i="11"/>
  <c r="G39" i="11"/>
  <c r="G62" i="11"/>
  <c r="G76" i="11"/>
  <c r="G33" i="11"/>
  <c r="G19" i="11"/>
  <c r="G23" i="11"/>
  <c r="G34" i="11"/>
  <c r="G65" i="11"/>
  <c r="G78" i="11"/>
  <c r="G21" i="11"/>
  <c r="G68" i="11"/>
  <c r="G42" i="11"/>
  <c r="G85" i="11"/>
  <c r="G96" i="11"/>
  <c r="G37" i="11"/>
  <c r="P1" i="11" l="1"/>
  <c r="P7" i="11"/>
  <c r="H10" i="11"/>
  <c r="B89" i="11"/>
  <c r="B96" i="11" s="1"/>
  <c r="B18" i="11"/>
  <c r="B24" i="11" s="1"/>
  <c r="B58" i="11"/>
  <c r="B13" i="11"/>
  <c r="B15" i="11" s="1"/>
  <c r="B36" i="11"/>
  <c r="B46" i="11" s="1"/>
  <c r="P14" i="11"/>
  <c r="B29" i="11"/>
  <c r="B35" i="11"/>
  <c r="B92" i="11"/>
  <c r="B90" i="11"/>
  <c r="B51" i="11"/>
  <c r="B74" i="11"/>
  <c r="B79" i="11" s="1"/>
  <c r="B93" i="11"/>
  <c r="B95" i="11"/>
  <c r="B59" i="11" l="1"/>
  <c r="B73" i="11"/>
  <c r="B72" i="11"/>
  <c r="B71" i="11"/>
  <c r="B69" i="11"/>
  <c r="B62" i="11"/>
  <c r="B56" i="11"/>
  <c r="B53" i="11"/>
  <c r="B19" i="11"/>
  <c r="B52" i="11"/>
  <c r="B31" i="11"/>
  <c r="B33" i="11"/>
  <c r="B34" i="11"/>
  <c r="B22" i="11"/>
  <c r="B25" i="11"/>
  <c r="B28" i="11"/>
  <c r="B91" i="11"/>
  <c r="B32" i="11"/>
  <c r="B94" i="11"/>
  <c r="B27" i="11"/>
  <c r="B20" i="11"/>
  <c r="B97" i="11"/>
  <c r="B26" i="11"/>
  <c r="B54" i="11"/>
  <c r="B30" i="11"/>
  <c r="B57" i="11"/>
  <c r="B21" i="11"/>
  <c r="B23" i="11"/>
  <c r="B16" i="11"/>
  <c r="B17" i="11"/>
  <c r="B77" i="11"/>
  <c r="B14" i="11"/>
  <c r="B43" i="11"/>
  <c r="B67" i="11"/>
  <c r="B49" i="11"/>
  <c r="B64" i="11"/>
  <c r="B81" i="11"/>
  <c r="B65" i="11"/>
  <c r="B88" i="11"/>
  <c r="B41" i="11"/>
  <c r="B39" i="11"/>
  <c r="B40" i="11"/>
  <c r="B45" i="11"/>
  <c r="B70" i="11"/>
  <c r="B85" i="11"/>
  <c r="B63" i="11"/>
  <c r="B66" i="11"/>
  <c r="B55" i="11"/>
  <c r="B83" i="11"/>
  <c r="B75" i="11"/>
  <c r="B61" i="11"/>
  <c r="B50" i="11"/>
  <c r="B42" i="11"/>
  <c r="B47" i="11"/>
  <c r="B37" i="11"/>
  <c r="B48" i="11"/>
  <c r="B38" i="11"/>
  <c r="B60" i="11"/>
  <c r="B44" i="11"/>
  <c r="B68" i="11"/>
  <c r="P15" i="11"/>
  <c r="B87" i="11"/>
  <c r="B86" i="11"/>
  <c r="B84" i="11"/>
  <c r="B82" i="11"/>
  <c r="B80" i="11"/>
  <c r="B78" i="11"/>
  <c r="B76" i="11"/>
  <c r="P52" i="11" l="1"/>
  <c r="P16" i="11"/>
  <c r="P6" i="10"/>
  <c r="P5" i="10"/>
  <c r="P4" i="10"/>
  <c r="P3" i="10"/>
  <c r="H53" i="10"/>
  <c r="H13" i="10"/>
  <c r="P17" i="11" l="1"/>
  <c r="O13" i="11"/>
  <c r="P13" i="11" s="1"/>
  <c r="P22" i="11"/>
  <c r="P23" i="11"/>
  <c r="P21" i="11"/>
  <c r="P53" i="11"/>
  <c r="P20" i="11" l="1"/>
  <c r="P26" i="11"/>
  <c r="P24" i="11"/>
  <c r="P27" i="11"/>
  <c r="P29" i="11"/>
  <c r="P28" i="11"/>
  <c r="P19" i="11"/>
  <c r="P31" i="11"/>
  <c r="P35" i="11" l="1"/>
  <c r="P32" i="11"/>
  <c r="P30" i="11"/>
  <c r="K51" i="11"/>
  <c r="K18" i="11"/>
  <c r="P25" i="11" l="1"/>
  <c r="O18" i="11"/>
  <c r="P18" i="11" s="1"/>
  <c r="P34" i="11"/>
  <c r="P33" i="11"/>
  <c r="P54" i="11" l="1"/>
  <c r="P56" i="11" l="1"/>
  <c r="P55" i="11"/>
  <c r="P37" i="11"/>
  <c r="P57" i="11" l="1"/>
  <c r="P38" i="11"/>
  <c r="O51" i="11" l="1"/>
  <c r="P51" i="11" s="1"/>
  <c r="P39" i="11" l="1"/>
  <c r="P41" i="11" l="1"/>
  <c r="P40" i="11" l="1"/>
  <c r="P42" i="11"/>
  <c r="P43" i="11" l="1"/>
  <c r="P44" i="11" l="1"/>
  <c r="P45" i="11" l="1"/>
  <c r="P46" i="11" l="1"/>
  <c r="P47" i="11" l="1"/>
  <c r="P48" i="11" l="1"/>
  <c r="P49" i="11" l="1"/>
  <c r="P60" i="11"/>
  <c r="K36" i="11" l="1"/>
  <c r="P61" i="11"/>
  <c r="P62" i="11"/>
  <c r="P63" i="11" l="1"/>
  <c r="P59" i="11"/>
  <c r="P50" i="11"/>
  <c r="O36" i="11"/>
  <c r="P36" i="11" s="1"/>
  <c r="P64" i="11" l="1"/>
  <c r="P65" i="11" l="1"/>
  <c r="P79" i="11" l="1"/>
  <c r="P66" i="11"/>
  <c r="P67" i="11"/>
  <c r="P80" i="11" l="1"/>
  <c r="P68" i="11"/>
  <c r="P81" i="11"/>
  <c r="P92" i="11" l="1"/>
  <c r="P88" i="11"/>
  <c r="P69" i="11" l="1"/>
  <c r="P82" i="11"/>
  <c r="P93" i="11" l="1"/>
  <c r="P94" i="11"/>
  <c r="P90" i="11"/>
  <c r="P83" i="11"/>
  <c r="P70" i="11" l="1"/>
  <c r="P95" i="11"/>
  <c r="P84" i="11"/>
  <c r="P72" i="11" l="1"/>
  <c r="P71" i="11"/>
  <c r="P85" i="11"/>
  <c r="P86" i="11"/>
  <c r="P97" i="11"/>
  <c r="P96" i="11"/>
  <c r="K58" i="11" l="1"/>
  <c r="P87" i="11"/>
  <c r="K89" i="11" l="1"/>
  <c r="O58" i="11" l="1"/>
  <c r="P73" i="11"/>
  <c r="P91" i="11"/>
  <c r="O89" i="11"/>
  <c r="P89" i="11" s="1"/>
  <c r="P58" i="11" l="1"/>
  <c r="P75" i="11" l="1"/>
  <c r="P76" i="11"/>
  <c r="P77" i="11"/>
  <c r="K74" i="11" l="1"/>
  <c r="P78" i="11"/>
  <c r="O74" i="11"/>
  <c r="P74" i="11" l="1"/>
  <c r="L6" i="10"/>
  <c r="L5" i="10"/>
  <c r="L4" i="10"/>
  <c r="L3" i="10"/>
  <c r="C28" i="10" l="1"/>
  <c r="C17" i="10" l="1"/>
  <c r="C16" i="10"/>
  <c r="C15" i="10"/>
  <c r="C14" i="10"/>
  <c r="C98" i="10"/>
  <c r="C97" i="10"/>
  <c r="C96" i="10"/>
  <c r="C95" i="10"/>
  <c r="C94" i="10"/>
  <c r="C93" i="10"/>
  <c r="C92" i="10"/>
  <c r="C91" i="10"/>
  <c r="C89" i="10"/>
  <c r="C88" i="10"/>
  <c r="C87" i="10"/>
  <c r="C86" i="10"/>
  <c r="C85" i="10"/>
  <c r="C84" i="10"/>
  <c r="C83" i="10"/>
  <c r="C82" i="10"/>
  <c r="C81" i="10"/>
  <c r="C80" i="10"/>
  <c r="C79" i="10"/>
  <c r="C78" i="10"/>
  <c r="C77" i="10"/>
  <c r="C76" i="10"/>
  <c r="C74" i="10"/>
  <c r="C73" i="10"/>
  <c r="C72" i="10"/>
  <c r="C71" i="10"/>
  <c r="C70" i="10"/>
  <c r="C69" i="10"/>
  <c r="C68" i="10"/>
  <c r="C67" i="10"/>
  <c r="C66" i="10"/>
  <c r="C65" i="10"/>
  <c r="C64" i="10"/>
  <c r="C63" i="10"/>
  <c r="C61" i="10"/>
  <c r="C60" i="10"/>
  <c r="C59" i="10"/>
  <c r="C58" i="10"/>
  <c r="C57" i="10"/>
  <c r="C56" i="10"/>
  <c r="C55" i="10"/>
  <c r="C54" i="10"/>
  <c r="C52" i="10"/>
  <c r="C51" i="10"/>
  <c r="C50" i="10"/>
  <c r="C49" i="10"/>
  <c r="C48" i="10"/>
  <c r="C47" i="10"/>
  <c r="C46" i="10"/>
  <c r="C45" i="10"/>
  <c r="C44" i="10"/>
  <c r="C43" i="10"/>
  <c r="C42" i="10"/>
  <c r="C41" i="10"/>
  <c r="C40" i="10"/>
  <c r="C39" i="10"/>
  <c r="C37" i="10"/>
  <c r="C36" i="10"/>
  <c r="C35" i="10"/>
  <c r="C34" i="10"/>
  <c r="C33" i="10"/>
  <c r="C32" i="10"/>
  <c r="C31" i="10"/>
  <c r="C30" i="10"/>
  <c r="C29" i="10"/>
  <c r="C27" i="10"/>
  <c r="C26" i="10"/>
  <c r="C25" i="10"/>
  <c r="C24" i="10"/>
  <c r="C23" i="10"/>
  <c r="C22" i="10"/>
  <c r="C21" i="10"/>
  <c r="C20" i="10"/>
  <c r="C19" i="10"/>
  <c r="G73" i="10"/>
  <c r="G94" i="10"/>
  <c r="G36" i="10"/>
  <c r="B13" i="10" l="1"/>
  <c r="B17" i="10" s="1"/>
  <c r="B38" i="10"/>
  <c r="B50" i="10" s="1"/>
  <c r="B90" i="10"/>
  <c r="B97" i="10" s="1"/>
  <c r="B18" i="10"/>
  <c r="B19" i="10" s="1"/>
  <c r="B46" i="10"/>
  <c r="B40" i="10"/>
  <c r="B48" i="10"/>
  <c r="B49" i="10"/>
  <c r="B43" i="10"/>
  <c r="B51" i="10"/>
  <c r="B52" i="10"/>
  <c r="B45" i="10"/>
  <c r="B75" i="10"/>
  <c r="B87" i="10" s="1"/>
  <c r="B53" i="10"/>
  <c r="B58" i="10" s="1"/>
  <c r="B14" i="10"/>
  <c r="B39" i="10"/>
  <c r="B93" i="10"/>
  <c r="B92" i="10"/>
  <c r="B96" i="10"/>
  <c r="B62" i="10"/>
  <c r="G70" i="10"/>
  <c r="G64" i="10"/>
  <c r="G63" i="10"/>
  <c r="B91" i="10" l="1"/>
  <c r="B94" i="10"/>
  <c r="B98" i="10"/>
  <c r="B44" i="10"/>
  <c r="B41" i="10"/>
  <c r="B42" i="10"/>
  <c r="B15" i="10"/>
  <c r="B16" i="10"/>
  <c r="B95" i="10"/>
  <c r="B47" i="10"/>
  <c r="B36" i="10"/>
  <c r="B86" i="10"/>
  <c r="B83" i="10"/>
  <c r="B56" i="10"/>
  <c r="B88" i="10"/>
  <c r="B57" i="10"/>
  <c r="B76" i="10"/>
  <c r="B84" i="10"/>
  <c r="B55" i="10"/>
  <c r="B59" i="10"/>
  <c r="B54" i="10"/>
  <c r="B61" i="10"/>
  <c r="B82" i="10"/>
  <c r="B80" i="10"/>
  <c r="B85" i="10"/>
  <c r="B77" i="10"/>
  <c r="B89" i="10"/>
  <c r="B81" i="10"/>
  <c r="B78" i="10"/>
  <c r="B79" i="10"/>
  <c r="B60" i="10"/>
  <c r="B71" i="10"/>
  <c r="B63" i="10"/>
  <c r="B72" i="10"/>
  <c r="B74" i="10"/>
  <c r="B70" i="10"/>
  <c r="B66" i="10"/>
  <c r="B64" i="10"/>
  <c r="B73" i="10"/>
  <c r="B69" i="10"/>
  <c r="B65" i="10"/>
  <c r="B68" i="10"/>
  <c r="B67" i="10"/>
  <c r="B33" i="10"/>
  <c r="B27" i="10"/>
  <c r="B34" i="10"/>
  <c r="B37" i="10"/>
  <c r="B32" i="10"/>
  <c r="B21" i="10"/>
  <c r="B23" i="10"/>
  <c r="B30" i="10"/>
  <c r="B25" i="10"/>
  <c r="B24" i="10"/>
  <c r="B35" i="10"/>
  <c r="B26" i="10"/>
  <c r="B20" i="10"/>
  <c r="B31" i="10"/>
  <c r="B29" i="10"/>
  <c r="B22" i="10"/>
  <c r="B28" i="10"/>
  <c r="K4" i="10"/>
  <c r="K5" i="10"/>
  <c r="K6" i="10"/>
  <c r="K3" i="10"/>
  <c r="G39" i="10"/>
  <c r="G61" i="10"/>
  <c r="K13" i="10" l="1"/>
  <c r="G91" i="10"/>
  <c r="G76" i="10"/>
  <c r="G43" i="10"/>
  <c r="G25" i="10"/>
  <c r="G40" i="10"/>
  <c r="G15" i="10"/>
  <c r="G60" i="10"/>
  <c r="G81" i="10"/>
  <c r="G42" i="10"/>
  <c r="G71" i="10"/>
  <c r="G77" i="10"/>
  <c r="G55" i="10"/>
  <c r="G68" i="10"/>
  <c r="G52" i="10"/>
  <c r="G92" i="10"/>
  <c r="G49" i="10"/>
  <c r="G51" i="10"/>
  <c r="G67" i="10"/>
  <c r="G28" i="10"/>
  <c r="G56" i="10"/>
  <c r="G69" i="10"/>
  <c r="G74" i="10"/>
  <c r="G66" i="10"/>
  <c r="G72" i="10"/>
  <c r="G78" i="10"/>
  <c r="G89" i="10"/>
  <c r="G35" i="10"/>
  <c r="G27" i="10"/>
  <c r="G59" i="10"/>
  <c r="G88" i="10"/>
  <c r="G84" i="10"/>
  <c r="G44" i="10"/>
  <c r="G14" i="10"/>
  <c r="G45" i="10"/>
  <c r="G34" i="10"/>
  <c r="G20" i="10"/>
  <c r="G19" i="10"/>
  <c r="G24" i="10"/>
  <c r="G80" i="10"/>
  <c r="G23" i="10"/>
  <c r="G86" i="10"/>
  <c r="G26" i="10"/>
  <c r="G57" i="10"/>
  <c r="G97" i="10"/>
  <c r="G48" i="10"/>
  <c r="G30" i="10"/>
  <c r="G79" i="10"/>
  <c r="G54" i="10"/>
  <c r="G16" i="10"/>
  <c r="G65" i="10"/>
  <c r="G17" i="10"/>
  <c r="G47" i="10"/>
  <c r="G22" i="10"/>
  <c r="G33" i="10"/>
  <c r="G50" i="10"/>
  <c r="G31" i="10"/>
  <c r="G29" i="10"/>
  <c r="G87" i="10"/>
  <c r="G21" i="10"/>
  <c r="G96" i="10"/>
  <c r="G58" i="10"/>
  <c r="G93" i="10"/>
  <c r="G82" i="10"/>
  <c r="G37" i="10"/>
  <c r="G85" i="10"/>
  <c r="G41" i="10"/>
  <c r="G95" i="10"/>
  <c r="G32" i="10"/>
  <c r="G98" i="10"/>
  <c r="G83" i="10"/>
  <c r="G46" i="10"/>
  <c r="P14" i="10" l="1"/>
  <c r="P15" i="10" l="1"/>
  <c r="P16" i="10" l="1"/>
  <c r="H18" i="10" l="1"/>
  <c r="P21" i="10"/>
  <c r="O13" i="10"/>
  <c r="P13" i="10" s="1"/>
  <c r="P17" i="10"/>
  <c r="P19" i="10"/>
  <c r="P29" i="10" l="1"/>
  <c r="P33" i="10"/>
  <c r="P22" i="10"/>
  <c r="P23" i="10"/>
  <c r="P25" i="10"/>
  <c r="P20" i="10"/>
  <c r="P24" i="10"/>
  <c r="P28" i="10" l="1"/>
  <c r="P34" i="10"/>
  <c r="P31" i="10"/>
  <c r="P30" i="10"/>
  <c r="P27" i="10"/>
  <c r="K18" i="10"/>
  <c r="P37" i="10" l="1"/>
  <c r="P26" i="10"/>
  <c r="O18" i="10"/>
  <c r="P18" i="10" s="1"/>
  <c r="P32" i="10"/>
  <c r="K53" i="10"/>
  <c r="P54" i="10" l="1"/>
  <c r="P36" i="10"/>
  <c r="P35" i="10"/>
  <c r="P39" i="10" l="1"/>
  <c r="P55" i="10"/>
  <c r="P56" i="10" l="1"/>
  <c r="P40" i="10"/>
  <c r="P41" i="10" l="1"/>
  <c r="P57" i="10"/>
  <c r="P61" i="10" l="1"/>
  <c r="P60" i="10"/>
  <c r="O53" i="10"/>
  <c r="P53" i="10" s="1"/>
  <c r="P58" i="10"/>
  <c r="P42" i="10"/>
  <c r="P43" i="10" l="1"/>
  <c r="P44" i="10"/>
  <c r="P64" i="10"/>
  <c r="M4" i="10"/>
  <c r="H38" i="10"/>
  <c r="P59" i="10"/>
  <c r="P63" i="10"/>
  <c r="P45" i="10"/>
  <c r="P46" i="10" l="1"/>
  <c r="P70" i="10" l="1"/>
  <c r="P47" i="10"/>
  <c r="P48" i="10" l="1"/>
  <c r="H75" i="10" l="1"/>
  <c r="P49" i="10"/>
  <c r="P89" i="10" l="1"/>
  <c r="P50" i="10"/>
  <c r="M5" i="10" l="1"/>
  <c r="H62" i="10"/>
  <c r="P51" i="10"/>
  <c r="P9" i="10" l="1"/>
  <c r="P10" i="10"/>
  <c r="M6" i="10"/>
  <c r="K10" i="10" s="1"/>
  <c r="H90" i="10"/>
  <c r="P7" i="10" s="1"/>
  <c r="K38" i="10"/>
  <c r="P8" i="10" l="1"/>
  <c r="H10" i="10"/>
  <c r="P1" i="10"/>
  <c r="P66" i="10"/>
  <c r="P65" i="10"/>
  <c r="P67" i="10"/>
  <c r="P52" i="10"/>
  <c r="O38" i="10"/>
  <c r="P38" i="10" s="1"/>
  <c r="P87" i="10" l="1"/>
  <c r="P68" i="10"/>
  <c r="P88" i="10" l="1"/>
  <c r="P69" i="10" l="1"/>
  <c r="P81" i="10" l="1"/>
  <c r="P80" i="10"/>
  <c r="P74" i="10"/>
  <c r="P82" i="10"/>
  <c r="P71" i="10" l="1"/>
  <c r="P93" i="10"/>
  <c r="P83" i="10" l="1"/>
  <c r="P72" i="10"/>
  <c r="P95" i="10" l="1"/>
  <c r="P84" i="10"/>
  <c r="P91" i="10"/>
  <c r="K62" i="10"/>
  <c r="P94" i="10" l="1"/>
  <c r="P73" i="10"/>
  <c r="O62" i="10"/>
  <c r="P85" i="10"/>
  <c r="P86" i="10" l="1"/>
  <c r="P96" i="10"/>
  <c r="P62" i="10"/>
  <c r="P97" i="10" l="1"/>
  <c r="P98" i="10" l="1"/>
  <c r="P76" i="10"/>
  <c r="K90" i="10" l="1"/>
  <c r="P77" i="10"/>
  <c r="P92" i="10" l="1"/>
  <c r="O90" i="10"/>
  <c r="P90" i="10" s="1"/>
  <c r="P78" i="10" l="1"/>
  <c r="K75" i="10" l="1"/>
  <c r="P79" i="10" l="1"/>
  <c r="O75" i="10"/>
  <c r="P75" i="10" s="1"/>
</calcChain>
</file>

<file path=xl/comments1.xml><?xml version="1.0" encoding="utf-8"?>
<comments xmlns="http://schemas.openxmlformats.org/spreadsheetml/2006/main">
  <authors>
    <author>Jung Yoon</author>
  </authors>
  <commentList>
    <comment ref="I2" authorId="0" shapeId="0">
      <text>
        <r>
          <rPr>
            <b/>
            <sz val="9"/>
            <color indexed="81"/>
            <rFont val="Tahoma"/>
            <family val="2"/>
          </rPr>
          <t>Jung Yoon:</t>
        </r>
        <r>
          <rPr>
            <sz val="9"/>
            <color indexed="81"/>
            <rFont val="Tahoma"/>
            <family val="2"/>
          </rPr>
          <t xml:space="preserve">
Billing Milestone Number</t>
        </r>
      </text>
    </comment>
    <comment ref="H8" authorId="0" shapeId="0">
      <text>
        <r>
          <rPr>
            <b/>
            <sz val="9"/>
            <color indexed="81"/>
            <rFont val="Tahoma"/>
            <family val="2"/>
          </rPr>
          <t>Jung Yoon:</t>
        </r>
        <r>
          <rPr>
            <sz val="9"/>
            <color indexed="81"/>
            <rFont val="Tahoma"/>
            <family val="2"/>
          </rPr>
          <t xml:space="preserve">
update Task (4-GM03N) "Client performs any additional content work"</t>
        </r>
      </text>
    </comment>
    <comment ref="K93" authorId="0" shapeId="0">
      <text>
        <r>
          <rPr>
            <b/>
            <sz val="9"/>
            <color indexed="81"/>
            <rFont val="Tahoma"/>
            <family val="2"/>
          </rPr>
          <t>Jung Yoon:</t>
        </r>
        <r>
          <rPr>
            <sz val="9"/>
            <color indexed="81"/>
            <rFont val="Tahoma"/>
            <family val="2"/>
          </rPr>
          <t xml:space="preserve">
change predessor to proper training type Start Date
</t>
        </r>
      </text>
    </comment>
  </commentList>
</comments>
</file>

<file path=xl/comments2.xml><?xml version="1.0" encoding="utf-8"?>
<comments xmlns="http://schemas.openxmlformats.org/spreadsheetml/2006/main">
  <authors>
    <author>Jung Yoon</author>
  </authors>
  <commentList>
    <comment ref="I2" authorId="0" shapeId="0">
      <text>
        <r>
          <rPr>
            <b/>
            <sz val="9"/>
            <color indexed="81"/>
            <rFont val="Tahoma"/>
            <family val="2"/>
          </rPr>
          <t>Jung Yoon:</t>
        </r>
        <r>
          <rPr>
            <sz val="9"/>
            <color indexed="81"/>
            <rFont val="Tahoma"/>
            <family val="2"/>
          </rPr>
          <t xml:space="preserve">
Billing Milestone Number</t>
        </r>
      </text>
    </comment>
    <comment ref="H8" authorId="0" shapeId="0">
      <text>
        <r>
          <rPr>
            <b/>
            <sz val="9"/>
            <color indexed="81"/>
            <rFont val="Tahoma"/>
            <family val="2"/>
          </rPr>
          <t>Jung Yoon:</t>
        </r>
        <r>
          <rPr>
            <sz val="9"/>
            <color indexed="81"/>
            <rFont val="Tahoma"/>
            <family val="2"/>
          </rPr>
          <t xml:space="preserve">
update Task (4-GM03U) "Client performs any additional content work"</t>
        </r>
      </text>
    </comment>
    <comment ref="K92" authorId="0" shapeId="0">
      <text>
        <r>
          <rPr>
            <b/>
            <sz val="9"/>
            <color indexed="81"/>
            <rFont val="Tahoma"/>
            <family val="2"/>
          </rPr>
          <t>Jung Yoon:</t>
        </r>
        <r>
          <rPr>
            <sz val="9"/>
            <color indexed="81"/>
            <rFont val="Tahoma"/>
            <family val="2"/>
          </rPr>
          <t xml:space="preserve">
change predessor to proper training type Start Date
</t>
        </r>
      </text>
    </comment>
  </commentList>
</comments>
</file>

<file path=xl/comments3.xml><?xml version="1.0" encoding="utf-8"?>
<comments xmlns="http://schemas.openxmlformats.org/spreadsheetml/2006/main">
  <authors>
    <author>Jung Yoon</author>
  </authors>
  <commentList>
    <comment ref="F21" authorId="0" shapeId="0">
      <text>
        <r>
          <rPr>
            <b/>
            <sz val="9"/>
            <color indexed="81"/>
            <rFont val="Tahoma"/>
            <family val="2"/>
          </rPr>
          <t>Jung Yoon:</t>
        </r>
        <r>
          <rPr>
            <sz val="9"/>
            <color indexed="81"/>
            <rFont val="Tahoma"/>
            <family val="2"/>
          </rPr>
          <t xml:space="preserve">
1) Review Upgrade Consulting Checklist prior to meeting and go over all applicable items a
2) Update the "Upgrade Consulting Checklist" with information collected during and after the meeting
</t>
        </r>
      </text>
    </comment>
    <comment ref="F72" authorId="0" shapeId="0">
      <text>
        <r>
          <rPr>
            <b/>
            <sz val="9"/>
            <color indexed="81"/>
            <rFont val="Tahoma"/>
            <family val="2"/>
          </rPr>
          <t>Jung Yoon:</t>
        </r>
        <r>
          <rPr>
            <sz val="9"/>
            <color indexed="81"/>
            <rFont val="Tahoma"/>
            <family val="2"/>
          </rPr>
          <t xml:space="preserve">
Add user accounts and set up approval cycles here.
</t>
        </r>
      </text>
    </comment>
  </commentList>
</comments>
</file>

<file path=xl/sharedStrings.xml><?xml version="1.0" encoding="utf-8"?>
<sst xmlns="http://schemas.openxmlformats.org/spreadsheetml/2006/main" count="661" uniqueCount="410">
  <si>
    <t>Tasks/Milestones</t>
  </si>
  <si>
    <t>Contract Execution</t>
  </si>
  <si>
    <t>Assign PM</t>
  </si>
  <si>
    <t>Internal Kickoff Meeting</t>
  </si>
  <si>
    <t>Client introduction email/call, schedule Kickoff call</t>
  </si>
  <si>
    <t>Set up Vision Network resources for project</t>
  </si>
  <si>
    <t>Schedule site mapping with content migrator</t>
  </si>
  <si>
    <t>Site map current website</t>
  </si>
  <si>
    <t>Kickoff Call</t>
  </si>
  <si>
    <t>Create ticket for UX specialist</t>
  </si>
  <si>
    <t>Review Discovery Package</t>
  </si>
  <si>
    <t>Create Graphic Design Workshop Presentation Board</t>
  </si>
  <si>
    <t>Create draft homepage layout wireframes</t>
  </si>
  <si>
    <t>Get Production Team approval for wireframes</t>
  </si>
  <si>
    <t>Consulting Workshop - Project &amp; CMS Overview (WebEx or Onsite Meeting)</t>
  </si>
  <si>
    <t>Consulting Workshop - Wireframe (WebEx or Onsite Meeting)</t>
  </si>
  <si>
    <t>Consulting Workshop - Graphic Design (WebEx or Onsite Meeting)</t>
  </si>
  <si>
    <t>Homepage wireframe approval</t>
  </si>
  <si>
    <t>Create Mood Board</t>
  </si>
  <si>
    <t>Create homepage design concepts</t>
  </si>
  <si>
    <t>Homepage design review</t>
  </si>
  <si>
    <t>Present homepage design concepts</t>
  </si>
  <si>
    <t>Homepage Graphic Design delivery</t>
  </si>
  <si>
    <t>Homepage Graphic Design approval</t>
  </si>
  <si>
    <t>Create interior page &amp; mobile design</t>
  </si>
  <si>
    <t>Interior page design review</t>
  </si>
  <si>
    <t>Present interior page design concepts</t>
  </si>
  <si>
    <t>Interior page Graphic Design approval</t>
  </si>
  <si>
    <t>Graphic Design Signoff Document executed</t>
  </si>
  <si>
    <t>Send Graphic Design Client Satisfaction Survey</t>
  </si>
  <si>
    <t>Assignment</t>
  </si>
  <si>
    <t>Development</t>
  </si>
  <si>
    <t>Graphic Design</t>
  </si>
  <si>
    <t xml:space="preserve">UX Consulting </t>
  </si>
  <si>
    <t>Soft Launch</t>
  </si>
  <si>
    <t>Content Prep</t>
  </si>
  <si>
    <t>Go-Live &amp; Maint.</t>
  </si>
  <si>
    <t>Initialize blank site for content (if applicable)</t>
  </si>
  <si>
    <t>Create proposed Sitemap</t>
  </si>
  <si>
    <t>Deliver proposed Sitemap</t>
  </si>
  <si>
    <t>Sitemap approval / Content Groups Finalized</t>
  </si>
  <si>
    <t>Schedule Content Migration</t>
  </si>
  <si>
    <t>Begin Content Migration</t>
  </si>
  <si>
    <t>Send Approval Cycle Worksheet</t>
  </si>
  <si>
    <t>Approval Cycle Worksheet approval, including user details</t>
  </si>
  <si>
    <t>Prepare programming specifications</t>
  </si>
  <si>
    <t>Get access credentials for client's hosting environment (if applicable)</t>
  </si>
  <si>
    <t>Verify client's hosting environment meets requirements (if applicable)</t>
  </si>
  <si>
    <t>Frontend Development</t>
  </si>
  <si>
    <t>Backend Development</t>
  </si>
  <si>
    <t>Schedule QA Task</t>
  </si>
  <si>
    <t>Quality assurance test</t>
  </si>
  <si>
    <t>Quality assurance revision</t>
  </si>
  <si>
    <t>Prototype website implementation on development server</t>
  </si>
  <si>
    <t>Schedule training sessions</t>
  </si>
  <si>
    <t>Complete Content Migration</t>
  </si>
  <si>
    <t>Transfer and set up production website</t>
  </si>
  <si>
    <t>Conduct New Site Configuration checklist</t>
  </si>
  <si>
    <t>Conduct QA launch checklist items</t>
  </si>
  <si>
    <t>Training session 1 (3 hour WebEx) if applicable</t>
  </si>
  <si>
    <t>Training session 2 (3 hour WebEx) if applicable</t>
  </si>
  <si>
    <t>Onsite Training (if applicable)</t>
  </si>
  <si>
    <t>UAT - Compile Punchlist items and/or Addendum</t>
  </si>
  <si>
    <t>UAT - Punchlist items and/or Addendum client sign-off</t>
  </si>
  <si>
    <t>UAT - Complete Punchlist/Addendum work</t>
  </si>
  <si>
    <t>Launch checklist</t>
  </si>
  <si>
    <t>Schedule Go-live date</t>
  </si>
  <si>
    <t>Introduce Tech Support as primary point of contact</t>
  </si>
  <si>
    <t>Client performs any additional content work</t>
  </si>
  <si>
    <t>DNS redirect and Go-Live</t>
  </si>
  <si>
    <t>Go-Live checklist</t>
  </si>
  <si>
    <t>Send Launch Client Satisfaction survey</t>
  </si>
  <si>
    <t>Send project launch email</t>
  </si>
  <si>
    <t xml:space="preserve">Review project </t>
  </si>
  <si>
    <t>Estimated Go Live Date</t>
  </si>
  <si>
    <t xml:space="preserve">Target Duration </t>
  </si>
  <si>
    <t>Homepage Graphic Design revision</t>
  </si>
  <si>
    <t>Interior page design revision</t>
  </si>
  <si>
    <t>Create proposed Sitemap (if applicable)</t>
  </si>
  <si>
    <t>Site map current website (if applicable)</t>
  </si>
  <si>
    <t>Deliver proposed Sitemap (if applicable)</t>
  </si>
  <si>
    <t>Schedule scripted content migration</t>
  </si>
  <si>
    <t>Perform scripted content migration</t>
  </si>
  <si>
    <t>Perform manual updates according to Sitemap (if applicable)</t>
  </si>
  <si>
    <t>Conduct post scripted content migration to-do list</t>
  </si>
  <si>
    <t>Introduce CMS Support Team</t>
  </si>
  <si>
    <t>UAT - Client sign-off on Punchlist/Addendum work is complete</t>
  </si>
  <si>
    <t>Conduct post-transfer QA launch checklist items</t>
  </si>
  <si>
    <t>1-UX02N</t>
  </si>
  <si>
    <t>1-UX10N</t>
  </si>
  <si>
    <t>Deliver Kickoff call recap</t>
  </si>
  <si>
    <t>Deliver Discovery Package</t>
  </si>
  <si>
    <t>Install/get access to Google Analytics</t>
  </si>
  <si>
    <t>Install/get access to Heatmap</t>
  </si>
  <si>
    <t>Schedule Consulting Workshop</t>
  </si>
  <si>
    <t>Content Strategy Workshop</t>
  </si>
  <si>
    <t>119.193.227</t>
  </si>
  <si>
    <t>255.207.30</t>
  </si>
  <si>
    <t>255.153.0</t>
  </si>
  <si>
    <t>56.31.107</t>
  </si>
  <si>
    <t>Task/Milestone 
Start Date</t>
  </si>
  <si>
    <t>%</t>
  </si>
  <si>
    <t>Project Total</t>
  </si>
  <si>
    <t>Add days [client delay time]</t>
  </si>
  <si>
    <t>Add days [vision lead time]</t>
  </si>
  <si>
    <t>Add Duration [vision]</t>
  </si>
  <si>
    <t>Add Duration [Client]</t>
  </si>
  <si>
    <t>Project ID</t>
  </si>
  <si>
    <t>Sent on</t>
  </si>
  <si>
    <t>Score</t>
  </si>
  <si>
    <t>0-PP01N</t>
  </si>
  <si>
    <t>0-PP02N</t>
  </si>
  <si>
    <t>0-PP03N</t>
  </si>
  <si>
    <t>0-PP04N</t>
  </si>
  <si>
    <t>1-UX01N</t>
  </si>
  <si>
    <t>1-UX03N</t>
  </si>
  <si>
    <t>1-UX04N</t>
  </si>
  <si>
    <t>1-UX05N</t>
  </si>
  <si>
    <t>1-UX06N</t>
  </si>
  <si>
    <t>1-UX07N</t>
  </si>
  <si>
    <t>1-UX08N</t>
  </si>
  <si>
    <t>1-UX09N</t>
  </si>
  <si>
    <t>1-UX11N</t>
  </si>
  <si>
    <t>1-UX12N</t>
  </si>
  <si>
    <t>1-UX13N</t>
  </si>
  <si>
    <t>1-UX14N</t>
  </si>
  <si>
    <t>1-UX15N</t>
  </si>
  <si>
    <t>1-UX16N</t>
  </si>
  <si>
    <t>1-UX17N</t>
  </si>
  <si>
    <t>1-UX18N</t>
  </si>
  <si>
    <t>1-UX19N</t>
  </si>
  <si>
    <t>2a-GD01N</t>
  </si>
  <si>
    <t>2a-GD02N</t>
  </si>
  <si>
    <t>2a-GD03N</t>
  </si>
  <si>
    <t>2a-GD04N</t>
  </si>
  <si>
    <t>2a-GD05N</t>
  </si>
  <si>
    <t>2a-GD06N</t>
  </si>
  <si>
    <t>2a-GD07N</t>
  </si>
  <si>
    <t>2a-GD08N</t>
  </si>
  <si>
    <t>2a-GD09N</t>
  </si>
  <si>
    <t>2a-GD10N</t>
  </si>
  <si>
    <t>2a-GD11N</t>
  </si>
  <si>
    <t>2a-GD12N</t>
  </si>
  <si>
    <t>2a-GD13N</t>
  </si>
  <si>
    <t>2a-GD14N</t>
  </si>
  <si>
    <t>2b-CP01N</t>
  </si>
  <si>
    <t>2b-CP02N</t>
  </si>
  <si>
    <t>2b-CP03N</t>
  </si>
  <si>
    <t>2b-CP04N</t>
  </si>
  <si>
    <t>2b-CP05N</t>
  </si>
  <si>
    <t>2b-CP06N</t>
  </si>
  <si>
    <t>2b-CP07N</t>
  </si>
  <si>
    <t>2b-CP08N</t>
  </si>
  <si>
    <t>Task/Milestone Target Completion Date</t>
  </si>
  <si>
    <t xml:space="preserve">Gannt </t>
  </si>
  <si>
    <t>Submit BTNET ticket to programming</t>
  </si>
  <si>
    <t>2c-DV01N</t>
  </si>
  <si>
    <t>2c-DV02N</t>
  </si>
  <si>
    <t>2c-DV03N</t>
  </si>
  <si>
    <t>2c-DV04N</t>
  </si>
  <si>
    <t>2c-DV05N</t>
  </si>
  <si>
    <t>2c-DV06N</t>
  </si>
  <si>
    <t>2c-DV07N</t>
  </si>
  <si>
    <t>2c-DV08N</t>
  </si>
  <si>
    <t>2c-DV09N</t>
  </si>
  <si>
    <t>2c-DV10N</t>
  </si>
  <si>
    <t>2c-DV11N</t>
  </si>
  <si>
    <t>2c-DV12N</t>
  </si>
  <si>
    <t>Enter Start Date</t>
  </si>
  <si>
    <t>Schedule site transfer to production environment (vision or client)</t>
  </si>
  <si>
    <t>Deliver Client launch checklist</t>
  </si>
  <si>
    <t>3-SL01N</t>
  </si>
  <si>
    <t>3-SL02N</t>
  </si>
  <si>
    <t>3-SL03N</t>
  </si>
  <si>
    <t>3-SL04N</t>
  </si>
  <si>
    <t>3-SL05N</t>
  </si>
  <si>
    <t>3-SL06N</t>
  </si>
  <si>
    <t>3-SL07N</t>
  </si>
  <si>
    <t>3-SL08N</t>
  </si>
  <si>
    <t>3-SL09N</t>
  </si>
  <si>
    <t>3-SL10N</t>
  </si>
  <si>
    <t>3-SL11N</t>
  </si>
  <si>
    <t>3-SL12N</t>
  </si>
  <si>
    <t>3-SL13N</t>
  </si>
  <si>
    <t>3-SL14N</t>
  </si>
  <si>
    <t>Enter Actual Completion Date</t>
  </si>
  <si>
    <t>4-GM01N</t>
  </si>
  <si>
    <t>4-GM02N</t>
  </si>
  <si>
    <t>4-GM03N</t>
  </si>
  <si>
    <t>4-GM04N</t>
  </si>
  <si>
    <t>4-GM05N</t>
  </si>
  <si>
    <t>4-GM06N</t>
  </si>
  <si>
    <t>4-GM07N</t>
  </si>
  <si>
    <t>4-GM08N</t>
  </si>
  <si>
    <t>WebEX or Onsite</t>
  </si>
  <si>
    <t xml:space="preserve"> &gt;&gt;&gt;&gt;&gt;&gt;&gt;  </t>
  </si>
  <si>
    <t>TM Value</t>
  </si>
  <si>
    <t>Project Manager</t>
  </si>
  <si>
    <t>TM Value Proportion</t>
  </si>
  <si>
    <t>Project % Completion</t>
  </si>
  <si>
    <t>Phase
[ TM ID ]</t>
  </si>
  <si>
    <t>Comments</t>
  </si>
  <si>
    <t>TMID</t>
  </si>
  <si>
    <t>Completion</t>
  </si>
  <si>
    <t>NPS Score</t>
  </si>
  <si>
    <t>GD Vision</t>
  </si>
  <si>
    <t>GD PM</t>
  </si>
  <si>
    <t>Launch PM</t>
  </si>
  <si>
    <t>Launch Vision</t>
  </si>
  <si>
    <t>BMS</t>
  </si>
  <si>
    <t>Training Type</t>
  </si>
  <si>
    <t>rFilter</t>
  </si>
  <si>
    <r>
      <t xml:space="preserve">Notes:
Update for each new project:
</t>
    </r>
    <r>
      <rPr>
        <sz val="10"/>
        <color theme="1"/>
        <rFont val="Calibri"/>
        <family val="2"/>
        <scheme val="minor"/>
      </rPr>
      <t>1. update successor task for Training Type
2. update the payment milestone completion as necessary</t>
    </r>
    <r>
      <rPr>
        <b/>
        <sz val="10"/>
        <color theme="1"/>
        <rFont val="Calibri"/>
        <family val="2"/>
        <scheme val="minor"/>
      </rPr>
      <t xml:space="preserve">
Editing Comments in this cell
</t>
    </r>
    <r>
      <rPr>
        <sz val="10"/>
        <color theme="1"/>
        <rFont val="Calibri"/>
        <family val="2"/>
        <scheme val="minor"/>
      </rPr>
      <t xml:space="preserve">1. Enter notes &amp; comments here.
2. F2 key puts this cell in </t>
    </r>
    <r>
      <rPr>
        <b/>
        <sz val="10"/>
        <color theme="1"/>
        <rFont val="Calibri"/>
        <family val="2"/>
        <scheme val="minor"/>
      </rPr>
      <t>Edit</t>
    </r>
    <r>
      <rPr>
        <sz val="10"/>
        <color theme="1"/>
        <rFont val="Calibri"/>
        <family val="2"/>
        <scheme val="minor"/>
      </rPr>
      <t xml:space="preserve"> mode
3. "Alt+Enter" puts a new line</t>
    </r>
  </si>
  <si>
    <t>Prede
cessor</t>
  </si>
  <si>
    <t>Brand Colors</t>
  </si>
  <si>
    <t>Secondary Colors</t>
  </si>
  <si>
    <t>83.86.90</t>
  </si>
  <si>
    <t>200.201.199</t>
  </si>
  <si>
    <t>Tertiary Colors</t>
  </si>
  <si>
    <t>142.130.190</t>
  </si>
  <si>
    <t>186.174.214</t>
  </si>
  <si>
    <t>1-UX03U</t>
  </si>
  <si>
    <t>1-UX04U</t>
  </si>
  <si>
    <t>1-UX05U</t>
  </si>
  <si>
    <t>1-UX06U</t>
  </si>
  <si>
    <t>1-UX07U</t>
  </si>
  <si>
    <t>1-UX08U</t>
  </si>
  <si>
    <t>1-UX09U</t>
  </si>
  <si>
    <t>1-UX11U</t>
  </si>
  <si>
    <t>1-UX12U</t>
  </si>
  <si>
    <t>1-UX13U</t>
  </si>
  <si>
    <t>1-UX14U</t>
  </si>
  <si>
    <t>1-UX15U</t>
  </si>
  <si>
    <t>1-UX16U</t>
  </si>
  <si>
    <t>1-UX17U</t>
  </si>
  <si>
    <t>1-UX18U</t>
  </si>
  <si>
    <t>1-UX19U</t>
  </si>
  <si>
    <t>1-UX01U</t>
  </si>
  <si>
    <t>0-PP01U</t>
  </si>
  <si>
    <t>0-PP02U</t>
  </si>
  <si>
    <t>0-PP03U</t>
  </si>
  <si>
    <t>0-PP04U</t>
  </si>
  <si>
    <t>2a-GD01U</t>
  </si>
  <si>
    <t>2a-GD02U</t>
  </si>
  <si>
    <t>2a-GD03U</t>
  </si>
  <si>
    <t>2a-GD04U</t>
  </si>
  <si>
    <t>2a-GD05U</t>
  </si>
  <si>
    <t>2a-GD06U</t>
  </si>
  <si>
    <t>2a-GD07U</t>
  </si>
  <si>
    <t>2a-GD08U</t>
  </si>
  <si>
    <t>2a-GD09U</t>
  </si>
  <si>
    <t>2a-GD10U</t>
  </si>
  <si>
    <t>2a-GD11U</t>
  </si>
  <si>
    <t>2a-GD12U</t>
  </si>
  <si>
    <t>2a-GD13U</t>
  </si>
  <si>
    <t>2a-GD14U</t>
  </si>
  <si>
    <t>Schedule site mapping with content migrator (if applicable)</t>
  </si>
  <si>
    <t>Approval Cycle Worksheet (if applicable)</t>
  </si>
  <si>
    <t>Sitemap approval</t>
  </si>
  <si>
    <t>2b-CP01U</t>
  </si>
  <si>
    <t>2b-CP02U</t>
  </si>
  <si>
    <t>2b-CP03U</t>
  </si>
  <si>
    <t>2b-CP04U</t>
  </si>
  <si>
    <t>2b-CP05U</t>
  </si>
  <si>
    <t>2b-CP06U</t>
  </si>
  <si>
    <t>2c-DV02U</t>
  </si>
  <si>
    <t>2c-DV01U</t>
  </si>
  <si>
    <t>2c-DV03U</t>
  </si>
  <si>
    <t>2c-DV04U</t>
  </si>
  <si>
    <t>2c-DV05U</t>
  </si>
  <si>
    <t>2c-DV06U</t>
  </si>
  <si>
    <t>2c-DV07U</t>
  </si>
  <si>
    <t>2c-DV08U</t>
  </si>
  <si>
    <t>2c-DV09U</t>
  </si>
  <si>
    <t>2c-DV10U</t>
  </si>
  <si>
    <t>2c-DV11U</t>
  </si>
  <si>
    <t>2c-DV12U</t>
  </si>
  <si>
    <t>2c-DV13U</t>
  </si>
  <si>
    <t>2c-DV14U</t>
  </si>
  <si>
    <t>2c-DV15U</t>
  </si>
  <si>
    <t>Amount</t>
  </si>
  <si>
    <t>Home</t>
  </si>
  <si>
    <t>Conduct Upgrade Site Configuration checklist</t>
  </si>
  <si>
    <t>3-SL01U</t>
  </si>
  <si>
    <t>3-SL02U</t>
  </si>
  <si>
    <t>3-SL03U</t>
  </si>
  <si>
    <t>3-SL04U</t>
  </si>
  <si>
    <t>3-SL05U</t>
  </si>
  <si>
    <t>3-SL06U</t>
  </si>
  <si>
    <t>3-SL07U</t>
  </si>
  <si>
    <t>3-SL08U</t>
  </si>
  <si>
    <t>3-SL09U</t>
  </si>
  <si>
    <t>3-SL10U</t>
  </si>
  <si>
    <t>3-SL11U</t>
  </si>
  <si>
    <t>3-SL12U</t>
  </si>
  <si>
    <t>3-SL13U</t>
  </si>
  <si>
    <t>3-SL14U</t>
  </si>
  <si>
    <t>4-GM01U</t>
  </si>
  <si>
    <t>4-GM02U</t>
  </si>
  <si>
    <t>4-GM03U</t>
  </si>
  <si>
    <t>4-GM04U</t>
  </si>
  <si>
    <t>4-GM05U</t>
  </si>
  <si>
    <t>4-GM06U</t>
  </si>
  <si>
    <t>4-GM07U</t>
  </si>
  <si>
    <t>4-GM08U</t>
  </si>
  <si>
    <t>Total Invoiced:</t>
  </si>
  <si>
    <t>Current Project Status:</t>
  </si>
  <si>
    <t>Open</t>
  </si>
  <si>
    <t>Project Type</t>
  </si>
  <si>
    <t>Project $</t>
  </si>
  <si>
    <t>0-PP01</t>
  </si>
  <si>
    <t>0-PP02</t>
  </si>
  <si>
    <t>0-PP03</t>
  </si>
  <si>
    <t>0-PP04</t>
  </si>
  <si>
    <t>1-UX01</t>
  </si>
  <si>
    <t>1-UX03</t>
  </si>
  <si>
    <t>1-UX04</t>
  </si>
  <si>
    <t>1-UX05</t>
  </si>
  <si>
    <t>1-UX06</t>
  </si>
  <si>
    <t>1-UX07</t>
  </si>
  <si>
    <t>1-UX08</t>
  </si>
  <si>
    <t>1-UX09</t>
  </si>
  <si>
    <t>1-UX11</t>
  </si>
  <si>
    <t>1-UX12</t>
  </si>
  <si>
    <t>1-UX13</t>
  </si>
  <si>
    <t>1-UX14</t>
  </si>
  <si>
    <t>1-UX15</t>
  </si>
  <si>
    <t>1-UX16</t>
  </si>
  <si>
    <t>1-UX17</t>
  </si>
  <si>
    <t>1-UX18</t>
  </si>
  <si>
    <t>1-UX19</t>
  </si>
  <si>
    <t>2a-GD01</t>
  </si>
  <si>
    <t>2a-GD02</t>
  </si>
  <si>
    <t>2a-GD03</t>
  </si>
  <si>
    <t>2a-GD04</t>
  </si>
  <si>
    <t>2a-GD05</t>
  </si>
  <si>
    <t>2a-GD06</t>
  </si>
  <si>
    <t>2a-GD07</t>
  </si>
  <si>
    <t>2a-GD08</t>
  </si>
  <si>
    <t>2a-GD09</t>
  </si>
  <si>
    <t>2a-GD10</t>
  </si>
  <si>
    <t>2a-GD11</t>
  </si>
  <si>
    <t>2a-GD12</t>
  </si>
  <si>
    <t>2c-DV01</t>
  </si>
  <si>
    <t>2c-DV02</t>
  </si>
  <si>
    <t>2c-DV03</t>
  </si>
  <si>
    <t>2c-DV04</t>
  </si>
  <si>
    <t>2c-DV05</t>
  </si>
  <si>
    <t>2c-DV06</t>
  </si>
  <si>
    <t>2c-DV07</t>
  </si>
  <si>
    <t>2c-DV08</t>
  </si>
  <si>
    <t>2c-DV09</t>
  </si>
  <si>
    <t>2c-DV10</t>
  </si>
  <si>
    <t>2c-DV11</t>
  </si>
  <si>
    <t>3-SL01</t>
  </si>
  <si>
    <t>3-SL02</t>
  </si>
  <si>
    <t>3-SL05</t>
  </si>
  <si>
    <t>3-SL06</t>
  </si>
  <si>
    <t>3-SL07</t>
  </si>
  <si>
    <t>3-SL08</t>
  </si>
  <si>
    <t>3-SL09</t>
  </si>
  <si>
    <t>3-SL10</t>
  </si>
  <si>
    <t>3-SL11</t>
  </si>
  <si>
    <t>3-SL12</t>
  </si>
  <si>
    <t>3-SL13</t>
  </si>
  <si>
    <t>3-SL14</t>
  </si>
  <si>
    <t>4-GM01</t>
  </si>
  <si>
    <t>4-GM02</t>
  </si>
  <si>
    <t>4-GM03</t>
  </si>
  <si>
    <t>4-GM04</t>
  </si>
  <si>
    <t>4-GM05</t>
  </si>
  <si>
    <t>4-GM06</t>
  </si>
  <si>
    <t>4-GM07</t>
  </si>
  <si>
    <t>4-GM08</t>
  </si>
  <si>
    <t xml:space="preserve">Schedule Go-live date </t>
  </si>
  <si>
    <t>DNS Update and Go-Live</t>
  </si>
  <si>
    <t>Review project</t>
  </si>
  <si>
    <t>Launch Date</t>
  </si>
  <si>
    <t>weeks</t>
  </si>
  <si>
    <t>Since Kickoff</t>
  </si>
  <si>
    <t>Kickoff to Launch</t>
  </si>
  <si>
    <t>Last Updated:</t>
  </si>
  <si>
    <t>Last Completed:</t>
  </si>
  <si>
    <t>Since Execution</t>
  </si>
  <si>
    <t>2a-GD13</t>
  </si>
  <si>
    <t>2a-GD14</t>
  </si>
  <si>
    <t>Project Group ID</t>
  </si>
  <si>
    <t>vi102.1</t>
  </si>
  <si>
    <t>vi101.1</t>
  </si>
  <si>
    <t>Christmas Observed</t>
  </si>
  <si>
    <t>Christmas Eve Observed</t>
  </si>
  <si>
    <t>Friday after Thanksgiving</t>
  </si>
  <si>
    <t xml:space="preserve">Thanksgiving </t>
  </si>
  <si>
    <t>Labor Day</t>
  </si>
  <si>
    <t>Independence Day</t>
  </si>
  <si>
    <t>Memorial Day</t>
  </si>
  <si>
    <t xml:space="preserve">Presidents’ Day </t>
  </si>
  <si>
    <t>New Year's Day Observed</t>
  </si>
  <si>
    <t>New Year’s Eve Observed</t>
  </si>
  <si>
    <t>New Year's Day</t>
  </si>
  <si>
    <t>visionHolidays</t>
  </si>
  <si>
    <t>Task/Milestone</t>
  </si>
  <si>
    <t>Upgrade</t>
  </si>
  <si>
    <t>vi102</t>
  </si>
  <si>
    <t>PM2</t>
  </si>
  <si>
    <t>New Site</t>
  </si>
  <si>
    <t>vi101</t>
  </si>
  <si>
    <t>PM1</t>
  </si>
  <si>
    <t>Vision Place Holder Project Name</t>
  </si>
  <si>
    <t>Vision Place Holder Upgrade Project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</si>
</sst>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164" formatCode="m/d/yyyy\ \ ddd"/>
    <numFmt numFmtId="165" formatCode="mm/dd/yyyy\ \ ddd"/>
    <numFmt numFmtId="166" formatCode="_(&quot;$&quot;* #,##0_);_(&quot;$&quot;* \(#,##0\);_(&quot;$&quot;* &quot;-&quot;??_);_(@_)"/>
    <numFmt numFmtId="167" formatCode="0%\ &quot;Complete&quot;"/>
    <numFmt numFmtId="168" formatCode="0&quot; %&quot;"/>
    <numFmt numFmtId="169" formatCode="[$-F800]dddd\,\ mmmm\ dd\,\ yyyy"/>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sz val="9"/>
      <color theme="1"/>
      <name val="Calibri"/>
      <family val="2"/>
      <scheme val="minor"/>
    </font>
    <font>
      <sz val="10"/>
      <color rgb="FF000000"/>
      <name val="Calibri"/>
      <family val="2"/>
    </font>
    <font>
      <sz val="10"/>
      <color theme="1"/>
      <name val="Calibri"/>
      <family val="2"/>
      <scheme val="minor"/>
    </font>
    <font>
      <b/>
      <sz val="10"/>
      <color theme="1"/>
      <name val="Calibri"/>
      <family val="2"/>
      <scheme val="minor"/>
    </font>
    <font>
      <sz val="10"/>
      <name val="Calibri"/>
      <family val="2"/>
    </font>
    <font>
      <sz val="10"/>
      <name val="Calibri"/>
      <family val="2"/>
      <scheme val="minor"/>
    </font>
    <font>
      <sz val="9"/>
      <color indexed="81"/>
      <name val="Tahoma"/>
      <family val="2"/>
    </font>
    <font>
      <b/>
      <sz val="9"/>
      <color indexed="81"/>
      <name val="Tahoma"/>
      <family val="2"/>
    </font>
    <font>
      <b/>
      <sz val="10"/>
      <color theme="0"/>
      <name val="Calibri"/>
      <family val="2"/>
      <scheme val="minor"/>
    </font>
    <font>
      <b/>
      <sz val="10"/>
      <color theme="0"/>
      <name val="Calibri"/>
      <family val="2"/>
    </font>
    <font>
      <sz val="8"/>
      <name val="Calibri"/>
      <family val="2"/>
      <scheme val="minor"/>
    </font>
    <font>
      <sz val="8"/>
      <color theme="0"/>
      <name val="Calibri"/>
      <family val="2"/>
      <scheme val="minor"/>
    </font>
    <font>
      <sz val="8"/>
      <color theme="1"/>
      <name val="Calibri"/>
      <family val="2"/>
      <scheme val="minor"/>
    </font>
    <font>
      <b/>
      <sz val="9"/>
      <color theme="0"/>
      <name val="Calibri"/>
      <family val="2"/>
      <scheme val="minor"/>
    </font>
    <font>
      <b/>
      <sz val="8"/>
      <name val="Calibri"/>
      <family val="2"/>
      <scheme val="minor"/>
    </font>
    <font>
      <b/>
      <sz val="10"/>
      <name val="Calibri"/>
      <family val="2"/>
      <scheme val="minor"/>
    </font>
    <font>
      <sz val="10"/>
      <color theme="0"/>
      <name val="Calibri"/>
      <family val="2"/>
      <scheme val="minor"/>
    </font>
    <font>
      <sz val="9"/>
      <name val="Calibri"/>
      <family val="2"/>
      <scheme val="minor"/>
    </font>
    <font>
      <sz val="8"/>
      <color rgb="FF000000"/>
      <name val="Calibri"/>
      <family val="2"/>
    </font>
    <font>
      <b/>
      <i/>
      <sz val="10"/>
      <color theme="1"/>
      <name val="Calibri"/>
      <family val="2"/>
      <scheme val="minor"/>
    </font>
    <font>
      <b/>
      <i/>
      <sz val="10"/>
      <name val="Calibri"/>
      <family val="2"/>
      <scheme val="minor"/>
    </font>
    <font>
      <b/>
      <sz val="12"/>
      <color theme="1"/>
      <name val="Calibri"/>
      <family val="2"/>
      <scheme val="minor"/>
    </font>
    <font>
      <b/>
      <sz val="8"/>
      <color theme="1"/>
      <name val="Calibri"/>
      <family val="2"/>
      <scheme val="minor"/>
    </font>
    <font>
      <i/>
      <sz val="10"/>
      <color theme="1"/>
      <name val="Calibri"/>
      <family val="2"/>
      <scheme val="minor"/>
    </font>
    <font>
      <b/>
      <sz val="9"/>
      <name val="Calibri"/>
      <family val="2"/>
      <scheme val="minor"/>
    </font>
    <font>
      <i/>
      <sz val="8"/>
      <color theme="1"/>
      <name val="Calibri"/>
      <family val="2"/>
      <scheme val="minor"/>
    </font>
    <font>
      <sz val="8"/>
      <color rgb="FFFF0000"/>
      <name val="Calibri"/>
      <family val="2"/>
      <scheme val="minor"/>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8" tint="0.79998168889431442"/>
        <bgColor indexed="64"/>
      </patternFill>
    </fill>
    <fill>
      <patternFill patternType="solid">
        <fgColor rgb="FF77C1E3"/>
        <bgColor indexed="64"/>
      </patternFill>
    </fill>
    <fill>
      <patternFill patternType="solid">
        <fgColor rgb="FFFFCF1E"/>
        <bgColor indexed="64"/>
      </patternFill>
    </fill>
    <fill>
      <patternFill patternType="solid">
        <fgColor rgb="FFFF9900"/>
        <bgColor indexed="64"/>
      </patternFill>
    </fill>
    <fill>
      <patternFill patternType="solid">
        <fgColor rgb="FF381F6B"/>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C8C9C7"/>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002060"/>
        <bgColor indexed="64"/>
      </patternFill>
    </fill>
    <fill>
      <patternFill patternType="solid">
        <fgColor rgb="FF53565A"/>
        <bgColor indexed="64"/>
      </patternFill>
    </fill>
    <fill>
      <patternFill patternType="solid">
        <fgColor rgb="FF8E82BE"/>
        <bgColor indexed="64"/>
      </patternFill>
    </fill>
    <fill>
      <patternFill patternType="solid">
        <fgColor rgb="FFBAAED6"/>
        <bgColor indexed="64"/>
      </patternFill>
    </fill>
    <fill>
      <patternFill patternType="solid">
        <fgColor rgb="FFFE990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7030A0"/>
        <bgColor indexed="64"/>
      </patternFill>
    </fill>
    <fill>
      <patternFill patternType="solid">
        <fgColor theme="0" tint="-0.14999847407452621"/>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bottom style="thin">
        <color indexed="64"/>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right style="thin">
        <color auto="1"/>
      </right>
      <top style="hair">
        <color auto="1"/>
      </top>
      <bottom style="hair">
        <color auto="1"/>
      </bottom>
      <diagonal/>
    </border>
    <border>
      <left/>
      <right style="thin">
        <color auto="1"/>
      </right>
      <top style="hair">
        <color auto="1"/>
      </top>
      <bottom style="thin">
        <color indexed="64"/>
      </bottom>
      <diagonal/>
    </border>
    <border>
      <left style="hair">
        <color auto="1"/>
      </left>
      <right/>
      <top style="thin">
        <color indexed="64"/>
      </top>
      <bottom style="hair">
        <color auto="1"/>
      </bottom>
      <diagonal/>
    </border>
    <border>
      <left style="hair">
        <color auto="1"/>
      </left>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hair">
        <color auto="1"/>
      </bottom>
      <diagonal/>
    </border>
    <border>
      <left/>
      <right style="hair">
        <color auto="1"/>
      </right>
      <top/>
      <bottom style="hair">
        <color auto="1"/>
      </bottom>
      <diagonal/>
    </border>
    <border>
      <left style="hair">
        <color auto="1"/>
      </left>
      <right style="thin">
        <color indexed="64"/>
      </right>
      <top/>
      <bottom style="hair">
        <color auto="1"/>
      </bottom>
      <diagonal/>
    </border>
    <border>
      <left style="hair">
        <color auto="1"/>
      </left>
      <right/>
      <top/>
      <bottom style="hair">
        <color auto="1"/>
      </bottom>
      <diagonal/>
    </border>
    <border>
      <left/>
      <right style="thin">
        <color indexed="64"/>
      </right>
      <top/>
      <bottom style="hair">
        <color auto="1"/>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style="double">
        <color indexed="64"/>
      </left>
      <right/>
      <top style="thin">
        <color indexed="64"/>
      </top>
      <bottom style="thin">
        <color indexed="64"/>
      </bottom>
      <diagonal/>
    </border>
    <border>
      <left style="double">
        <color indexed="64"/>
      </left>
      <right style="hair">
        <color auto="1"/>
      </right>
      <top style="thin">
        <color indexed="64"/>
      </top>
      <bottom style="hair">
        <color auto="1"/>
      </bottom>
      <diagonal/>
    </border>
    <border>
      <left style="double">
        <color indexed="64"/>
      </left>
      <right style="hair">
        <color auto="1"/>
      </right>
      <top style="hair">
        <color auto="1"/>
      </top>
      <bottom style="hair">
        <color auto="1"/>
      </bottom>
      <diagonal/>
    </border>
    <border>
      <left style="double">
        <color indexed="64"/>
      </left>
      <right style="hair">
        <color auto="1"/>
      </right>
      <top style="hair">
        <color auto="1"/>
      </top>
      <bottom style="thin">
        <color indexed="64"/>
      </bottom>
      <diagonal/>
    </border>
    <border>
      <left style="double">
        <color indexed="64"/>
      </left>
      <right style="hair">
        <color auto="1"/>
      </right>
      <top style="hair">
        <color auto="1"/>
      </top>
      <bottom style="double">
        <color indexed="64"/>
      </bottom>
      <diagonal/>
    </border>
    <border>
      <left style="double">
        <color indexed="64"/>
      </left>
      <right style="hair">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3" fillId="45" borderId="0" applyNumberFormat="0" applyBorder="0" applyAlignment="0" applyProtection="0"/>
    <xf numFmtId="0" fontId="13" fillId="45" borderId="0" applyNumberFormat="0" applyBorder="0" applyAlignment="0" applyProtection="0"/>
  </cellStyleXfs>
  <cellXfs count="274">
    <xf numFmtId="0" fontId="0" fillId="0" borderId="0" xfId="0"/>
    <xf numFmtId="0" fontId="16" fillId="0" borderId="0" xfId="0" applyFont="1"/>
    <xf numFmtId="0" fontId="19" fillId="0" borderId="0" xfId="0" applyFont="1" applyBorder="1"/>
    <xf numFmtId="0" fontId="21" fillId="0" borderId="0" xfId="0" applyFont="1"/>
    <xf numFmtId="0" fontId="20" fillId="0" borderId="10" xfId="0" applyFont="1" applyFill="1" applyBorder="1" applyAlignment="1">
      <alignment vertical="center" wrapText="1"/>
    </xf>
    <xf numFmtId="0" fontId="21" fillId="0" borderId="0" xfId="0" applyFont="1" applyAlignment="1">
      <alignment horizontal="center"/>
    </xf>
    <xf numFmtId="0" fontId="20" fillId="0" borderId="11" xfId="0" applyFont="1" applyFill="1" applyBorder="1" applyAlignment="1">
      <alignment vertical="center" wrapText="1"/>
    </xf>
    <xf numFmtId="0" fontId="20" fillId="0" borderId="12" xfId="0" applyFont="1" applyFill="1" applyBorder="1" applyAlignment="1">
      <alignment vertical="center" wrapText="1"/>
    </xf>
    <xf numFmtId="0" fontId="0" fillId="0" borderId="0" xfId="0" applyNumberFormat="1" applyAlignment="1">
      <alignment horizontal="center"/>
    </xf>
    <xf numFmtId="0" fontId="0" fillId="0" borderId="0" xfId="0" applyAlignment="1">
      <alignment horizontal="center"/>
    </xf>
    <xf numFmtId="0" fontId="0" fillId="0" borderId="0" xfId="0" applyAlignment="1">
      <alignment vertical="center"/>
    </xf>
    <xf numFmtId="164" fontId="21" fillId="0" borderId="10" xfId="0" applyNumberFormat="1" applyFont="1" applyBorder="1" applyAlignment="1">
      <alignment horizontal="left" vertical="center"/>
    </xf>
    <xf numFmtId="0" fontId="19" fillId="0" borderId="0" xfId="0" applyFont="1" applyBorder="1" applyAlignment="1">
      <alignment vertical="center"/>
    </xf>
    <xf numFmtId="164" fontId="24" fillId="0" borderId="10" xfId="0" applyNumberFormat="1" applyFont="1" applyBorder="1" applyAlignment="1">
      <alignment horizontal="left" vertical="center"/>
    </xf>
    <xf numFmtId="0" fontId="21" fillId="0" borderId="10" xfId="0" applyFont="1" applyBorder="1" applyAlignment="1">
      <alignment vertical="center"/>
    </xf>
    <xf numFmtId="0" fontId="21" fillId="0" borderId="10" xfId="0" applyFont="1" applyFill="1" applyBorder="1" applyAlignment="1">
      <alignment vertical="center"/>
    </xf>
    <xf numFmtId="164" fontId="21" fillId="0" borderId="10" xfId="0" applyNumberFormat="1" applyFont="1" applyFill="1" applyBorder="1" applyAlignment="1">
      <alignment horizontal="left" vertical="center"/>
    </xf>
    <xf numFmtId="1" fontId="29" fillId="0" borderId="13" xfId="0" applyNumberFormat="1" applyFont="1" applyFill="1" applyBorder="1" applyAlignment="1">
      <alignment horizontal="center" vertical="center"/>
    </xf>
    <xf numFmtId="0" fontId="21" fillId="0" borderId="12" xfId="0" applyFont="1" applyBorder="1" applyAlignment="1">
      <alignment vertical="center"/>
    </xf>
    <xf numFmtId="164" fontId="21" fillId="0" borderId="12" xfId="0" applyNumberFormat="1" applyFont="1" applyBorder="1" applyAlignment="1">
      <alignment horizontal="left" vertical="center"/>
    </xf>
    <xf numFmtId="0" fontId="32" fillId="38" borderId="13" xfId="0" applyFont="1" applyFill="1" applyBorder="1" applyAlignment="1">
      <alignment horizontal="center"/>
    </xf>
    <xf numFmtId="2" fontId="20" fillId="0" borderId="13" xfId="0" quotePrefix="1" applyNumberFormat="1" applyFont="1" applyFill="1" applyBorder="1" applyAlignment="1">
      <alignment vertical="center" wrapText="1"/>
    </xf>
    <xf numFmtId="0" fontId="21" fillId="0" borderId="13" xfId="0" applyFont="1" applyBorder="1" applyAlignment="1">
      <alignment vertical="center"/>
    </xf>
    <xf numFmtId="0" fontId="21" fillId="0" borderId="13" xfId="0" applyFont="1" applyFill="1" applyBorder="1" applyAlignment="1">
      <alignment vertical="center"/>
    </xf>
    <xf numFmtId="0" fontId="22" fillId="0" borderId="0" xfId="0" applyFont="1" applyAlignment="1">
      <alignment horizontal="right"/>
    </xf>
    <xf numFmtId="9" fontId="31" fillId="0" borderId="13" xfId="42" applyFont="1" applyBorder="1" applyAlignment="1">
      <alignment horizontal="center"/>
    </xf>
    <xf numFmtId="0" fontId="31" fillId="0" borderId="13" xfId="0" applyFont="1" applyBorder="1" applyAlignment="1">
      <alignment horizontal="center"/>
    </xf>
    <xf numFmtId="0" fontId="31" fillId="0" borderId="13" xfId="0" applyFont="1" applyBorder="1" applyAlignment="1">
      <alignment horizontal="center" vertical="center"/>
    </xf>
    <xf numFmtId="0" fontId="19" fillId="0" borderId="13" xfId="0" applyFont="1" applyBorder="1" applyAlignment="1">
      <alignment horizontal="center" vertical="center"/>
    </xf>
    <xf numFmtId="0" fontId="0" fillId="0" borderId="10" xfId="0" applyBorder="1"/>
    <xf numFmtId="164" fontId="21" fillId="35" borderId="10" xfId="0" applyNumberFormat="1" applyFont="1" applyFill="1" applyBorder="1" applyAlignment="1">
      <alignment horizontal="left" vertical="center"/>
    </xf>
    <xf numFmtId="0" fontId="19" fillId="36" borderId="13" xfId="0" applyFont="1" applyFill="1" applyBorder="1" applyAlignment="1">
      <alignment horizontal="center" vertical="center"/>
    </xf>
    <xf numFmtId="0" fontId="21" fillId="36" borderId="10" xfId="0" applyFont="1" applyFill="1" applyBorder="1" applyAlignment="1">
      <alignment vertical="center"/>
    </xf>
    <xf numFmtId="164" fontId="21" fillId="36" borderId="10" xfId="0" applyNumberFormat="1" applyFont="1" applyFill="1" applyBorder="1" applyAlignment="1">
      <alignment horizontal="left" vertical="center"/>
    </xf>
    <xf numFmtId="1" fontId="29" fillId="36" borderId="13" xfId="0" applyNumberFormat="1" applyFont="1" applyFill="1" applyBorder="1" applyAlignment="1">
      <alignment horizontal="center" vertical="center"/>
    </xf>
    <xf numFmtId="16" fontId="21" fillId="0" borderId="13" xfId="0" quotePrefix="1" applyNumberFormat="1" applyFont="1" applyBorder="1" applyAlignment="1">
      <alignment vertical="center"/>
    </xf>
    <xf numFmtId="0" fontId="21" fillId="0" borderId="13" xfId="0" quotePrefix="1" applyFont="1" applyBorder="1" applyAlignment="1">
      <alignment vertical="center"/>
    </xf>
    <xf numFmtId="0" fontId="21" fillId="0" borderId="15" xfId="0" quotePrefix="1" applyFont="1" applyBorder="1" applyAlignment="1">
      <alignment vertical="center"/>
    </xf>
    <xf numFmtId="0" fontId="37" fillId="0" borderId="13" xfId="0" applyFont="1" applyFill="1" applyBorder="1" applyAlignment="1">
      <alignment horizontal="center" vertical="center" wrapText="1"/>
    </xf>
    <xf numFmtId="164" fontId="24" fillId="0" borderId="10" xfId="0" applyNumberFormat="1" applyFont="1" applyFill="1" applyBorder="1" applyAlignment="1">
      <alignment horizontal="left" vertical="center"/>
    </xf>
    <xf numFmtId="164" fontId="24" fillId="0" borderId="12" xfId="0" applyNumberFormat="1" applyFont="1" applyFill="1" applyBorder="1" applyAlignment="1">
      <alignment horizontal="left" vertical="center"/>
    </xf>
    <xf numFmtId="165" fontId="38" fillId="0" borderId="13" xfId="0" applyNumberFormat="1" applyFont="1" applyBorder="1" applyAlignment="1">
      <alignment horizontal="left" vertical="center"/>
    </xf>
    <xf numFmtId="2" fontId="19" fillId="0" borderId="13" xfId="0" applyNumberFormat="1" applyFont="1" applyBorder="1" applyAlignment="1">
      <alignment horizontal="center" vertical="center"/>
    </xf>
    <xf numFmtId="2" fontId="36" fillId="0" borderId="13" xfId="0" applyNumberFormat="1" applyFont="1" applyFill="1" applyBorder="1" applyAlignment="1">
      <alignment horizontal="center" vertical="center"/>
    </xf>
    <xf numFmtId="2" fontId="19" fillId="36" borderId="13" xfId="0" applyNumberFormat="1" applyFont="1" applyFill="1" applyBorder="1" applyAlignment="1">
      <alignment horizontal="center" vertical="center"/>
    </xf>
    <xf numFmtId="166" fontId="31" fillId="0" borderId="13" xfId="43" applyNumberFormat="1" applyFont="1" applyBorder="1" applyAlignment="1">
      <alignment horizontal="right"/>
    </xf>
    <xf numFmtId="44" fontId="31" fillId="0" borderId="13" xfId="43" applyFont="1" applyBorder="1" applyAlignment="1">
      <alignment horizontal="right"/>
    </xf>
    <xf numFmtId="2" fontId="31" fillId="0" borderId="13" xfId="0" applyNumberFormat="1" applyFont="1" applyBorder="1" applyAlignment="1">
      <alignment horizontal="center"/>
    </xf>
    <xf numFmtId="0" fontId="20" fillId="0" borderId="13" xfId="0" applyFont="1" applyFill="1" applyBorder="1" applyAlignment="1">
      <alignment vertical="center" wrapText="1"/>
    </xf>
    <xf numFmtId="0" fontId="20" fillId="0" borderId="14" xfId="0" applyFont="1" applyFill="1" applyBorder="1" applyAlignment="1">
      <alignment vertical="center" wrapText="1"/>
    </xf>
    <xf numFmtId="0" fontId="20" fillId="0" borderId="15" xfId="0" applyFont="1" applyFill="1" applyBorder="1" applyAlignment="1">
      <alignment vertical="center" wrapText="1"/>
    </xf>
    <xf numFmtId="0" fontId="21" fillId="36" borderId="13" xfId="0" applyFont="1" applyFill="1" applyBorder="1" applyAlignment="1">
      <alignment vertical="center"/>
    </xf>
    <xf numFmtId="0" fontId="21" fillId="0" borderId="15" xfId="0" applyFont="1" applyBorder="1" applyAlignment="1">
      <alignment vertical="center"/>
    </xf>
    <xf numFmtId="16" fontId="31" fillId="0" borderId="13" xfId="0" applyNumberFormat="1" applyFont="1" applyBorder="1" applyAlignment="1">
      <alignment horizontal="center"/>
    </xf>
    <xf numFmtId="0" fontId="31" fillId="0" borderId="24" xfId="0" applyFont="1" applyBorder="1" applyAlignment="1">
      <alignment horizontal="center"/>
    </xf>
    <xf numFmtId="0" fontId="31" fillId="0" borderId="26" xfId="0" applyFont="1" applyBorder="1" applyAlignment="1">
      <alignment horizontal="center"/>
    </xf>
    <xf numFmtId="9" fontId="31" fillId="0" borderId="19" xfId="42" applyFont="1" applyBorder="1" applyAlignment="1">
      <alignment horizontal="center"/>
    </xf>
    <xf numFmtId="44" fontId="31" fillId="0" borderId="19" xfId="43" applyFont="1" applyBorder="1" applyAlignment="1">
      <alignment horizontal="right"/>
    </xf>
    <xf numFmtId="0" fontId="31" fillId="0" borderId="19" xfId="0" applyFont="1" applyBorder="1" applyAlignment="1">
      <alignment horizontal="center"/>
    </xf>
    <xf numFmtId="0" fontId="22" fillId="0" borderId="29" xfId="0" applyFont="1" applyBorder="1" applyAlignment="1">
      <alignment vertical="center"/>
    </xf>
    <xf numFmtId="168" fontId="34" fillId="0" borderId="25" xfId="0" applyNumberFormat="1" applyFont="1" applyFill="1" applyBorder="1" applyAlignment="1">
      <alignment horizontal="center"/>
    </xf>
    <xf numFmtId="6" fontId="34" fillId="0" borderId="25" xfId="0" applyNumberFormat="1" applyFont="1" applyFill="1" applyBorder="1" applyAlignment="1">
      <alignment horizontal="center"/>
    </xf>
    <xf numFmtId="0" fontId="34" fillId="0" borderId="25" xfId="0" applyFont="1" applyFill="1" applyBorder="1" applyAlignment="1">
      <alignment horizontal="center"/>
    </xf>
    <xf numFmtId="0" fontId="22" fillId="0" borderId="30" xfId="0" applyFont="1" applyBorder="1" applyAlignment="1">
      <alignment vertical="center"/>
    </xf>
    <xf numFmtId="0" fontId="0" fillId="0" borderId="31" xfId="0" applyBorder="1"/>
    <xf numFmtId="168" fontId="34" fillId="0" borderId="27" xfId="0" applyNumberFormat="1" applyFont="1" applyFill="1" applyBorder="1" applyAlignment="1">
      <alignment horizontal="center"/>
    </xf>
    <xf numFmtId="44" fontId="31" fillId="0" borderId="38" xfId="43" applyFont="1" applyBorder="1" applyAlignment="1">
      <alignment horizontal="right"/>
    </xf>
    <xf numFmtId="0" fontId="31" fillId="0" borderId="13" xfId="0" applyFont="1" applyFill="1" applyBorder="1" applyAlignment="1">
      <alignment horizontal="center" vertical="center"/>
    </xf>
    <xf numFmtId="165" fontId="38" fillId="0" borderId="13" xfId="0" applyNumberFormat="1" applyFont="1" applyFill="1" applyBorder="1" applyAlignment="1">
      <alignment horizontal="left" vertical="center"/>
    </xf>
    <xf numFmtId="0" fontId="31" fillId="36" borderId="13" xfId="0" applyFont="1" applyFill="1" applyBorder="1" applyAlignment="1">
      <alignment horizontal="center" vertical="center"/>
    </xf>
    <xf numFmtId="165" fontId="38" fillId="36" borderId="13" xfId="0" applyNumberFormat="1" applyFont="1" applyFill="1" applyBorder="1" applyAlignment="1">
      <alignment horizontal="left" vertical="center"/>
    </xf>
    <xf numFmtId="2" fontId="36" fillId="41" borderId="13" xfId="0" applyNumberFormat="1" applyFont="1" applyFill="1" applyBorder="1" applyAlignment="1">
      <alignment horizontal="center" vertical="center"/>
    </xf>
    <xf numFmtId="0" fontId="36" fillId="41" borderId="13" xfId="0" applyFont="1" applyFill="1" applyBorder="1" applyAlignment="1">
      <alignment horizontal="center" vertical="center"/>
    </xf>
    <xf numFmtId="16" fontId="24" fillId="41" borderId="13" xfId="0" quotePrefix="1" applyNumberFormat="1" applyFont="1" applyFill="1" applyBorder="1" applyAlignment="1">
      <alignment vertical="center"/>
    </xf>
    <xf numFmtId="0" fontId="24" fillId="41" borderId="10" xfId="0" applyFont="1" applyFill="1" applyBorder="1" applyAlignment="1">
      <alignment vertical="center"/>
    </xf>
    <xf numFmtId="0" fontId="24" fillId="41" borderId="13" xfId="0" applyFont="1" applyFill="1" applyBorder="1" applyAlignment="1">
      <alignment vertical="center"/>
    </xf>
    <xf numFmtId="0" fontId="29" fillId="41" borderId="13" xfId="0" applyFont="1" applyFill="1" applyBorder="1" applyAlignment="1">
      <alignment horizontal="center" vertical="center"/>
    </xf>
    <xf numFmtId="165" fontId="39" fillId="41" borderId="13" xfId="0" applyNumberFormat="1" applyFont="1" applyFill="1" applyBorder="1" applyAlignment="1">
      <alignment horizontal="left" vertical="center"/>
    </xf>
    <xf numFmtId="164" fontId="24" fillId="41" borderId="10" xfId="0" applyNumberFormat="1" applyFont="1" applyFill="1" applyBorder="1" applyAlignment="1">
      <alignment horizontal="left" vertical="center"/>
    </xf>
    <xf numFmtId="1" fontId="29" fillId="41" borderId="13" xfId="0" applyNumberFormat="1" applyFont="1" applyFill="1" applyBorder="1" applyAlignment="1">
      <alignment horizontal="center" vertical="center"/>
    </xf>
    <xf numFmtId="2" fontId="36" fillId="36" borderId="13" xfId="0" applyNumberFormat="1" applyFont="1" applyFill="1" applyBorder="1" applyAlignment="1">
      <alignment horizontal="center" vertical="center"/>
    </xf>
    <xf numFmtId="0" fontId="33" fillId="35" borderId="13" xfId="0" applyFont="1" applyFill="1" applyBorder="1" applyAlignment="1">
      <alignment horizontal="center" vertical="center" wrapText="1"/>
    </xf>
    <xf numFmtId="0" fontId="28" fillId="38" borderId="17" xfId="0" applyFont="1" applyFill="1" applyBorder="1" applyAlignment="1">
      <alignment vertical="center"/>
    </xf>
    <xf numFmtId="0" fontId="28" fillId="38" borderId="10" xfId="0" applyFont="1" applyFill="1" applyBorder="1" applyAlignment="1">
      <alignment vertical="center" wrapText="1"/>
    </xf>
    <xf numFmtId="0" fontId="28" fillId="38" borderId="10" xfId="0" applyFont="1" applyFill="1" applyBorder="1" applyAlignment="1">
      <alignment horizontal="center" vertical="center" wrapText="1"/>
    </xf>
    <xf numFmtId="167" fontId="32" fillId="38" borderId="13" xfId="42" applyNumberFormat="1" applyFont="1" applyFill="1" applyBorder="1" applyAlignment="1">
      <alignment horizontal="center" vertical="center"/>
    </xf>
    <xf numFmtId="164" fontId="27" fillId="38" borderId="10" xfId="0" applyNumberFormat="1" applyFont="1" applyFill="1" applyBorder="1" applyAlignment="1">
      <alignment horizontal="left" vertical="center"/>
    </xf>
    <xf numFmtId="0" fontId="27" fillId="38" borderId="10" xfId="0" applyNumberFormat="1" applyFont="1" applyFill="1" applyBorder="1" applyAlignment="1">
      <alignment horizontal="center" vertical="center"/>
    </xf>
    <xf numFmtId="1" fontId="30" fillId="38" borderId="16" xfId="0" applyNumberFormat="1" applyFont="1" applyFill="1" applyBorder="1" applyAlignment="1">
      <alignment horizontal="center" vertical="center"/>
    </xf>
    <xf numFmtId="0" fontId="32" fillId="38" borderId="13" xfId="0" applyFont="1" applyFill="1" applyBorder="1" applyAlignment="1">
      <alignment horizontal="center" vertical="center"/>
    </xf>
    <xf numFmtId="0" fontId="27" fillId="38" borderId="29" xfId="0" applyFont="1" applyFill="1" applyBorder="1" applyAlignment="1">
      <alignment vertical="center"/>
    </xf>
    <xf numFmtId="0" fontId="35" fillId="38" borderId="10" xfId="0" applyFont="1" applyFill="1" applyBorder="1" applyAlignment="1">
      <alignment horizontal="center" vertical="center"/>
    </xf>
    <xf numFmtId="0" fontId="0" fillId="37" borderId="0" xfId="0" applyFill="1"/>
    <xf numFmtId="0" fontId="0" fillId="41" borderId="0" xfId="0" applyFill="1"/>
    <xf numFmtId="0" fontId="17" fillId="38" borderId="0" xfId="0" applyFont="1" applyFill="1"/>
    <xf numFmtId="0" fontId="0" fillId="35" borderId="0" xfId="0" applyFill="1"/>
    <xf numFmtId="0" fontId="0" fillId="36" borderId="0" xfId="0" applyFill="1"/>
    <xf numFmtId="0" fontId="17" fillId="46" borderId="0" xfId="0" applyFont="1" applyFill="1"/>
    <xf numFmtId="0" fontId="17" fillId="47" borderId="0" xfId="0" applyFont="1" applyFill="1"/>
    <xf numFmtId="0" fontId="0" fillId="48" borderId="0" xfId="0" applyFill="1"/>
    <xf numFmtId="0" fontId="33" fillId="35" borderId="16" xfId="0" applyFont="1" applyFill="1" applyBorder="1" applyAlignment="1">
      <alignment horizontal="center" vertical="center"/>
    </xf>
    <xf numFmtId="0" fontId="23" fillId="48" borderId="13" xfId="0" applyFont="1" applyFill="1" applyBorder="1" applyAlignment="1">
      <alignment horizontal="center" vertical="center" wrapText="1"/>
    </xf>
    <xf numFmtId="0" fontId="23" fillId="41" borderId="13" xfId="0" applyFont="1" applyFill="1" applyBorder="1" applyAlignment="1">
      <alignment horizontal="center" vertical="center" wrapText="1"/>
    </xf>
    <xf numFmtId="0" fontId="24" fillId="41" borderId="13" xfId="0" applyFont="1" applyFill="1" applyBorder="1" applyAlignment="1">
      <alignment horizontal="center" vertical="center"/>
    </xf>
    <xf numFmtId="0" fontId="24" fillId="41" borderId="15" xfId="0" applyFont="1" applyFill="1" applyBorder="1" applyAlignment="1">
      <alignment horizontal="center" vertical="center"/>
    </xf>
    <xf numFmtId="0" fontId="21" fillId="41" borderId="13" xfId="0" applyNumberFormat="1" applyFont="1" applyFill="1" applyBorder="1" applyAlignment="1">
      <alignment horizontal="center" vertical="center"/>
    </xf>
    <xf numFmtId="0" fontId="21" fillId="41" borderId="15" xfId="0" applyNumberFormat="1" applyFont="1" applyFill="1" applyBorder="1" applyAlignment="1">
      <alignment horizontal="center" vertical="center"/>
    </xf>
    <xf numFmtId="0" fontId="24" fillId="48" borderId="13" xfId="0" applyFont="1" applyFill="1" applyBorder="1" applyAlignment="1">
      <alignment horizontal="center" vertical="center"/>
    </xf>
    <xf numFmtId="0" fontId="24" fillId="48" borderId="15" xfId="0" applyFont="1" applyFill="1" applyBorder="1" applyAlignment="1">
      <alignment horizontal="center" vertical="center"/>
    </xf>
    <xf numFmtId="0" fontId="21" fillId="48" borderId="13" xfId="0" applyNumberFormat="1" applyFont="1" applyFill="1" applyBorder="1" applyAlignment="1">
      <alignment horizontal="center" vertical="center"/>
    </xf>
    <xf numFmtId="0" fontId="21" fillId="48" borderId="15" xfId="0" applyNumberFormat="1" applyFont="1" applyFill="1" applyBorder="1" applyAlignment="1">
      <alignment horizontal="center" vertical="center"/>
    </xf>
    <xf numFmtId="0" fontId="22" fillId="37" borderId="29" xfId="0" applyFont="1" applyFill="1" applyBorder="1" applyAlignment="1">
      <alignment vertical="center"/>
    </xf>
    <xf numFmtId="0" fontId="22" fillId="37" borderId="10" xfId="0" applyFont="1" applyFill="1" applyBorder="1" applyAlignment="1">
      <alignment vertical="center"/>
    </xf>
    <xf numFmtId="165" fontId="34" fillId="37" borderId="25" xfId="0" applyNumberFormat="1" applyFont="1" applyFill="1" applyBorder="1" applyAlignment="1">
      <alignment horizontal="center" vertical="center"/>
    </xf>
    <xf numFmtId="2" fontId="19" fillId="37" borderId="13" xfId="0" applyNumberFormat="1" applyFont="1" applyFill="1" applyBorder="1" applyAlignment="1">
      <alignment horizontal="center" vertical="center"/>
    </xf>
    <xf numFmtId="0" fontId="19" fillId="37" borderId="13" xfId="0" applyFont="1" applyFill="1" applyBorder="1" applyAlignment="1">
      <alignment horizontal="center" vertical="center"/>
    </xf>
    <xf numFmtId="16" fontId="21" fillId="37" borderId="13" xfId="0" quotePrefix="1" applyNumberFormat="1" applyFont="1" applyFill="1" applyBorder="1" applyAlignment="1">
      <alignment vertical="center"/>
    </xf>
    <xf numFmtId="0" fontId="21" fillId="37" borderId="10" xfId="0" applyFont="1" applyFill="1" applyBorder="1" applyAlignment="1">
      <alignment vertical="center"/>
    </xf>
    <xf numFmtId="0" fontId="21" fillId="37" borderId="13" xfId="0" applyFont="1" applyFill="1" applyBorder="1" applyAlignment="1">
      <alignment vertical="center"/>
    </xf>
    <xf numFmtId="0" fontId="31" fillId="37" borderId="13" xfId="0" applyFont="1" applyFill="1" applyBorder="1" applyAlignment="1">
      <alignment horizontal="center" vertical="center"/>
    </xf>
    <xf numFmtId="165" fontId="38" fillId="37" borderId="13" xfId="0" applyNumberFormat="1" applyFont="1" applyFill="1" applyBorder="1" applyAlignment="1">
      <alignment horizontal="left" vertical="center"/>
    </xf>
    <xf numFmtId="164" fontId="21" fillId="37" borderId="10" xfId="0" applyNumberFormat="1" applyFont="1" applyFill="1" applyBorder="1" applyAlignment="1">
      <alignment horizontal="left" vertical="center"/>
    </xf>
    <xf numFmtId="1" fontId="29" fillId="37" borderId="13" xfId="0" applyNumberFormat="1" applyFont="1" applyFill="1" applyBorder="1" applyAlignment="1">
      <alignment horizontal="center" vertical="center"/>
    </xf>
    <xf numFmtId="164" fontId="31" fillId="0" borderId="13" xfId="0" applyNumberFormat="1" applyFont="1" applyFill="1" applyBorder="1" applyAlignment="1">
      <alignment horizontal="left" vertical="center"/>
    </xf>
    <xf numFmtId="2" fontId="19" fillId="0" borderId="13" xfId="0" applyNumberFormat="1" applyFont="1" applyFill="1" applyBorder="1" applyAlignment="1">
      <alignment horizontal="center" vertical="center"/>
    </xf>
    <xf numFmtId="0" fontId="19" fillId="0" borderId="13" xfId="0" applyFont="1" applyFill="1" applyBorder="1" applyAlignment="1">
      <alignment horizontal="center" vertical="center"/>
    </xf>
    <xf numFmtId="2" fontId="18" fillId="36" borderId="13" xfId="0" applyNumberFormat="1" applyFont="1" applyFill="1" applyBorder="1" applyAlignment="1">
      <alignment horizontal="center" vertical="center"/>
    </xf>
    <xf numFmtId="165" fontId="42" fillId="36" borderId="13" xfId="0" applyNumberFormat="1" applyFont="1" applyFill="1" applyBorder="1" applyAlignment="1">
      <alignment horizontal="left" vertical="center"/>
    </xf>
    <xf numFmtId="0" fontId="33" fillId="36" borderId="22" xfId="0" applyFont="1" applyFill="1" applyBorder="1" applyAlignment="1">
      <alignment horizontal="center" vertical="center" wrapText="1"/>
    </xf>
    <xf numFmtId="2" fontId="20" fillId="36" borderId="13" xfId="0" quotePrefix="1" applyNumberFormat="1" applyFont="1" applyFill="1" applyBorder="1" applyAlignment="1">
      <alignment vertical="center" wrapText="1"/>
    </xf>
    <xf numFmtId="0" fontId="20" fillId="36" borderId="10" xfId="0" applyFont="1" applyFill="1" applyBorder="1" applyAlignment="1">
      <alignment vertical="center" wrapText="1"/>
    </xf>
    <xf numFmtId="0" fontId="20" fillId="36" borderId="13" xfId="0" applyFont="1" applyFill="1" applyBorder="1" applyAlignment="1">
      <alignment vertical="center" wrapText="1"/>
    </xf>
    <xf numFmtId="0" fontId="37" fillId="36" borderId="13" xfId="0" applyFont="1" applyFill="1" applyBorder="1" applyAlignment="1">
      <alignment horizontal="center" vertical="center" wrapText="1"/>
    </xf>
    <xf numFmtId="0" fontId="21" fillId="36" borderId="13" xfId="0" quotePrefix="1" applyFont="1" applyFill="1" applyBorder="1" applyAlignment="1">
      <alignment vertical="center"/>
    </xf>
    <xf numFmtId="0" fontId="32" fillId="38" borderId="17" xfId="0" applyFont="1" applyFill="1" applyBorder="1" applyAlignment="1">
      <alignment horizontal="center" vertical="center"/>
    </xf>
    <xf numFmtId="0" fontId="28" fillId="38" borderId="10" xfId="0" applyFont="1" applyFill="1" applyBorder="1" applyAlignment="1">
      <alignment vertical="center"/>
    </xf>
    <xf numFmtId="167" fontId="32" fillId="38" borderId="10" xfId="42" applyNumberFormat="1" applyFont="1" applyFill="1" applyBorder="1" applyAlignment="1">
      <alignment horizontal="center" vertical="center"/>
    </xf>
    <xf numFmtId="2" fontId="36" fillId="0" borderId="17" xfId="0" applyNumberFormat="1" applyFont="1" applyFill="1" applyBorder="1" applyAlignment="1">
      <alignment horizontal="center" vertical="center"/>
    </xf>
    <xf numFmtId="0" fontId="21" fillId="0" borderId="16" xfId="0" applyFont="1" applyBorder="1" applyAlignment="1">
      <alignment vertical="center"/>
    </xf>
    <xf numFmtId="0" fontId="13" fillId="45" borderId="0" xfId="45" applyFill="1" applyAlignment="1">
      <alignment horizontal="center"/>
    </xf>
    <xf numFmtId="1" fontId="29" fillId="0" borderId="25" xfId="0" applyNumberFormat="1" applyFont="1" applyFill="1" applyBorder="1" applyAlignment="1">
      <alignment horizontal="center" vertical="center"/>
    </xf>
    <xf numFmtId="164" fontId="31" fillId="0" borderId="19" xfId="0" applyNumberFormat="1" applyFont="1" applyFill="1" applyBorder="1" applyAlignment="1">
      <alignment horizontal="left" vertical="center"/>
    </xf>
    <xf numFmtId="1" fontId="29" fillId="0" borderId="27" xfId="0" applyNumberFormat="1" applyFont="1" applyFill="1" applyBorder="1" applyAlignment="1">
      <alignment horizontal="center" vertical="center"/>
    </xf>
    <xf numFmtId="0" fontId="22" fillId="0" borderId="0" xfId="0" applyFont="1" applyAlignment="1">
      <alignment horizontal="center"/>
    </xf>
    <xf numFmtId="165" fontId="38" fillId="36" borderId="13" xfId="0" applyNumberFormat="1" applyFont="1" applyFill="1" applyBorder="1" applyAlignment="1" applyProtection="1">
      <alignment horizontal="left" vertical="center"/>
    </xf>
    <xf numFmtId="0" fontId="23" fillId="41" borderId="13" xfId="0" applyFont="1" applyFill="1" applyBorder="1" applyAlignment="1" applyProtection="1">
      <alignment horizontal="center" vertical="center" wrapText="1"/>
    </xf>
    <xf numFmtId="165" fontId="38" fillId="0" borderId="13" xfId="0" applyNumberFormat="1" applyFont="1" applyBorder="1" applyAlignment="1" applyProtection="1">
      <alignment horizontal="left" vertical="center"/>
    </xf>
    <xf numFmtId="0" fontId="23" fillId="48" borderId="13" xfId="0" applyFont="1" applyFill="1" applyBorder="1" applyAlignment="1" applyProtection="1">
      <alignment horizontal="center" vertical="center" wrapText="1"/>
    </xf>
    <xf numFmtId="0" fontId="24" fillId="41" borderId="13" xfId="0" applyFont="1" applyFill="1" applyBorder="1" applyAlignment="1" applyProtection="1">
      <alignment horizontal="center" vertical="center"/>
    </xf>
    <xf numFmtId="0" fontId="24" fillId="48" borderId="13" xfId="0" applyFont="1" applyFill="1" applyBorder="1" applyAlignment="1" applyProtection="1">
      <alignment horizontal="center" vertical="center"/>
    </xf>
    <xf numFmtId="165" fontId="38" fillId="0" borderId="13" xfId="0" applyNumberFormat="1" applyFont="1" applyFill="1" applyBorder="1" applyAlignment="1" applyProtection="1">
      <alignment horizontal="left" vertical="center"/>
    </xf>
    <xf numFmtId="0" fontId="41" fillId="0" borderId="38" xfId="0" applyFont="1" applyBorder="1" applyAlignment="1">
      <alignment horizontal="center"/>
    </xf>
    <xf numFmtId="166" fontId="41" fillId="0" borderId="44" xfId="43" applyNumberFormat="1" applyFont="1" applyBorder="1" applyAlignment="1">
      <alignment horizontal="center"/>
    </xf>
    <xf numFmtId="166" fontId="41" fillId="0" borderId="45" xfId="43" applyNumberFormat="1" applyFont="1" applyBorder="1" applyAlignment="1">
      <alignment horizontal="center"/>
    </xf>
    <xf numFmtId="1" fontId="31" fillId="0" borderId="13" xfId="0" applyNumberFormat="1" applyFont="1" applyFill="1" applyBorder="1" applyAlignment="1">
      <alignment horizontal="right" vertical="center"/>
    </xf>
    <xf numFmtId="164" fontId="31" fillId="0" borderId="13" xfId="0" applyNumberFormat="1" applyFont="1" applyFill="1" applyBorder="1" applyAlignment="1">
      <alignment horizontal="right" vertical="center"/>
    </xf>
    <xf numFmtId="0" fontId="18" fillId="35" borderId="39" xfId="0" applyFont="1" applyFill="1" applyBorder="1" applyAlignment="1">
      <alignment horizontal="left"/>
    </xf>
    <xf numFmtId="0" fontId="31" fillId="0" borderId="16" xfId="0" applyFont="1" applyBorder="1" applyAlignment="1">
      <alignment horizontal="center"/>
    </xf>
    <xf numFmtId="0" fontId="27" fillId="38" borderId="17" xfId="0" applyFont="1" applyFill="1" applyBorder="1" applyAlignment="1">
      <alignment vertical="center"/>
    </xf>
    <xf numFmtId="165" fontId="27" fillId="38" borderId="13" xfId="0" applyNumberFormat="1" applyFont="1" applyFill="1" applyBorder="1" applyAlignment="1">
      <alignment horizontal="center" vertical="center"/>
    </xf>
    <xf numFmtId="0" fontId="35" fillId="38" borderId="16" xfId="0" applyFont="1" applyFill="1" applyBorder="1" applyAlignment="1">
      <alignment horizontal="center" vertical="center"/>
    </xf>
    <xf numFmtId="0" fontId="0" fillId="0" borderId="16" xfId="0" applyBorder="1"/>
    <xf numFmtId="0" fontId="0" fillId="0" borderId="18" xfId="0" applyBorder="1"/>
    <xf numFmtId="0" fontId="22" fillId="36" borderId="48" xfId="0" applyFont="1" applyFill="1" applyBorder="1" applyAlignment="1">
      <alignment horizontal="left" vertical="center"/>
    </xf>
    <xf numFmtId="0" fontId="0" fillId="36" borderId="49" xfId="0" applyFill="1" applyBorder="1"/>
    <xf numFmtId="0" fontId="22" fillId="36" borderId="51" xfId="0" applyFont="1" applyFill="1" applyBorder="1" applyAlignment="1">
      <alignment horizontal="left" vertical="center"/>
    </xf>
    <xf numFmtId="0" fontId="0" fillId="36" borderId="12" xfId="0" applyFill="1" applyBorder="1"/>
    <xf numFmtId="0" fontId="22" fillId="36" borderId="15" xfId="0" applyFont="1" applyFill="1" applyBorder="1" applyAlignment="1">
      <alignment horizontal="center"/>
    </xf>
    <xf numFmtId="0" fontId="33" fillId="36" borderId="49" xfId="0" applyFont="1" applyFill="1" applyBorder="1" applyAlignment="1">
      <alignment horizontal="center" vertical="center" wrapText="1"/>
    </xf>
    <xf numFmtId="0" fontId="33" fillId="36" borderId="15" xfId="0" applyFont="1" applyFill="1" applyBorder="1" applyAlignment="1">
      <alignment horizontal="center" vertical="center" wrapText="1"/>
    </xf>
    <xf numFmtId="0" fontId="18" fillId="35" borderId="53" xfId="0" applyFont="1" applyFill="1" applyBorder="1" applyAlignment="1">
      <alignment horizontal="left"/>
    </xf>
    <xf numFmtId="0" fontId="22" fillId="35" borderId="54" xfId="0" applyFont="1" applyFill="1" applyBorder="1"/>
    <xf numFmtId="0" fontId="22" fillId="35" borderId="55" xfId="0" applyFont="1" applyFill="1" applyBorder="1" applyAlignment="1">
      <alignment horizontal="center"/>
    </xf>
    <xf numFmtId="0" fontId="18" fillId="35" borderId="40" xfId="0" applyFont="1" applyFill="1" applyBorder="1"/>
    <xf numFmtId="0" fontId="33" fillId="48" borderId="24" xfId="0" applyFont="1" applyFill="1" applyBorder="1" applyAlignment="1">
      <alignment horizontal="left"/>
    </xf>
    <xf numFmtId="0" fontId="34" fillId="49" borderId="29" xfId="0" applyFont="1" applyFill="1" applyBorder="1" applyAlignment="1">
      <alignment vertical="center"/>
    </xf>
    <xf numFmtId="0" fontId="34" fillId="49" borderId="16" xfId="0" applyFont="1" applyFill="1" applyBorder="1" applyAlignment="1">
      <alignment vertical="center"/>
    </xf>
    <xf numFmtId="1" fontId="31" fillId="0" borderId="15" xfId="0" applyNumberFormat="1" applyFont="1" applyFill="1" applyBorder="1" applyAlignment="1">
      <alignment horizontal="right" vertical="center"/>
    </xf>
    <xf numFmtId="1" fontId="29" fillId="0" borderId="50" xfId="0" applyNumberFormat="1" applyFont="1" applyFill="1" applyBorder="1" applyAlignment="1">
      <alignment horizontal="center" vertical="center"/>
    </xf>
    <xf numFmtId="164" fontId="31" fillId="0" borderId="56" xfId="0" applyNumberFormat="1" applyFont="1" applyFill="1" applyBorder="1" applyAlignment="1">
      <alignment horizontal="left" vertical="center"/>
    </xf>
    <xf numFmtId="1" fontId="29" fillId="0" borderId="57" xfId="0" applyNumberFormat="1" applyFont="1" applyFill="1" applyBorder="1" applyAlignment="1">
      <alignment horizontal="center" vertical="center"/>
    </xf>
    <xf numFmtId="0" fontId="18" fillId="35" borderId="44" xfId="0" applyFont="1" applyFill="1" applyBorder="1" applyAlignment="1">
      <alignment horizontal="center"/>
    </xf>
    <xf numFmtId="0" fontId="22" fillId="36" borderId="51" xfId="0" applyFont="1" applyFill="1" applyBorder="1" applyAlignment="1">
      <alignment horizontal="center"/>
    </xf>
    <xf numFmtId="165" fontId="27" fillId="38" borderId="17" xfId="0" applyNumberFormat="1" applyFont="1" applyFill="1" applyBorder="1" applyAlignment="1">
      <alignment horizontal="center" vertical="center"/>
    </xf>
    <xf numFmtId="165" fontId="34" fillId="49" borderId="17" xfId="0" applyNumberFormat="1" applyFont="1" applyFill="1" applyBorder="1" applyAlignment="1">
      <alignment horizontal="center" vertical="center"/>
    </xf>
    <xf numFmtId="168" fontId="34" fillId="0" borderId="17" xfId="0" applyNumberFormat="1" applyFont="1" applyFill="1" applyBorder="1" applyAlignment="1">
      <alignment horizontal="center"/>
    </xf>
    <xf numFmtId="6" fontId="34" fillId="0" borderId="17" xfId="0" applyNumberFormat="1" applyFont="1" applyFill="1" applyBorder="1" applyAlignment="1">
      <alignment horizontal="center"/>
    </xf>
    <xf numFmtId="0" fontId="34" fillId="0" borderId="17" xfId="0" applyFont="1" applyFill="1" applyBorder="1" applyAlignment="1">
      <alignment horizontal="center"/>
    </xf>
    <xf numFmtId="168" fontId="34" fillId="0" borderId="20" xfId="0" applyNumberFormat="1" applyFont="1" applyFill="1" applyBorder="1" applyAlignment="1">
      <alignment horizontal="center"/>
    </xf>
    <xf numFmtId="0" fontId="33" fillId="36" borderId="59" xfId="0" applyFont="1" applyFill="1" applyBorder="1" applyAlignment="1">
      <alignment horizontal="center" vertical="center" wrapText="1"/>
    </xf>
    <xf numFmtId="0" fontId="41" fillId="0" borderId="60" xfId="0" applyFont="1" applyBorder="1" applyAlignment="1">
      <alignment horizontal="center"/>
    </xf>
    <xf numFmtId="0" fontId="31" fillId="0" borderId="60" xfId="0" applyFont="1" applyBorder="1" applyAlignment="1">
      <alignment horizontal="center"/>
    </xf>
    <xf numFmtId="0" fontId="31" fillId="0" borderId="61" xfId="0" applyFont="1" applyBorder="1" applyAlignment="1">
      <alignment horizontal="center"/>
    </xf>
    <xf numFmtId="166" fontId="41" fillId="0" borderId="46" xfId="43" applyNumberFormat="1" applyFont="1" applyBorder="1" applyAlignment="1">
      <alignment horizontal="center"/>
    </xf>
    <xf numFmtId="0" fontId="33" fillId="48" borderId="63" xfId="0" applyFont="1" applyFill="1" applyBorder="1" applyAlignment="1">
      <alignment horizontal="left"/>
    </xf>
    <xf numFmtId="0" fontId="33" fillId="48" borderId="60" xfId="0" applyFont="1" applyFill="1" applyBorder="1" applyAlignment="1">
      <alignment horizontal="left"/>
    </xf>
    <xf numFmtId="0" fontId="19" fillId="35" borderId="47" xfId="0" applyFont="1" applyFill="1" applyBorder="1" applyAlignment="1">
      <alignment horizontal="center" vertical="center"/>
    </xf>
    <xf numFmtId="0" fontId="19" fillId="35" borderId="0" xfId="0" applyFont="1" applyFill="1" applyAlignment="1">
      <alignment horizontal="center" vertical="center"/>
    </xf>
    <xf numFmtId="0" fontId="18" fillId="35" borderId="58" xfId="0" applyFont="1" applyFill="1" applyBorder="1" applyAlignment="1">
      <alignment horizontal="right" vertical="center"/>
    </xf>
    <xf numFmtId="0" fontId="18" fillId="35" borderId="58" xfId="0" applyFont="1" applyFill="1" applyBorder="1" applyAlignment="1">
      <alignment horizontal="right" vertical="center"/>
    </xf>
    <xf numFmtId="0" fontId="43" fillId="41" borderId="59" xfId="0" applyFont="1" applyFill="1" applyBorder="1" applyAlignment="1">
      <alignment horizontal="left"/>
    </xf>
    <xf numFmtId="0" fontId="33" fillId="41" borderId="60" xfId="0" applyFont="1" applyFill="1" applyBorder="1" applyAlignment="1">
      <alignment horizontal="left"/>
    </xf>
    <xf numFmtId="0" fontId="33" fillId="41" borderId="62" xfId="0" applyFont="1" applyFill="1" applyBorder="1" applyAlignment="1">
      <alignment horizontal="left"/>
    </xf>
    <xf numFmtId="0" fontId="43" fillId="41" borderId="22" xfId="0" applyFont="1" applyFill="1" applyBorder="1" applyAlignment="1">
      <alignment horizontal="left"/>
    </xf>
    <xf numFmtId="0" fontId="43" fillId="41" borderId="23" xfId="0" applyFont="1" applyFill="1" applyBorder="1" applyAlignment="1">
      <alignment horizontal="left"/>
    </xf>
    <xf numFmtId="0" fontId="43" fillId="41" borderId="21" xfId="0" applyFont="1" applyFill="1" applyBorder="1" applyAlignment="1">
      <alignment horizontal="left"/>
    </xf>
    <xf numFmtId="0" fontId="33" fillId="41" borderId="24" xfId="0" applyFont="1" applyFill="1" applyBorder="1" applyAlignment="1">
      <alignment horizontal="left"/>
    </xf>
    <xf numFmtId="0" fontId="33" fillId="41" borderId="26" xfId="0" applyFont="1" applyFill="1" applyBorder="1" applyAlignment="1">
      <alignment horizontal="left"/>
    </xf>
    <xf numFmtId="0" fontId="41" fillId="44" borderId="13" xfId="0" quotePrefix="1" applyFont="1" applyFill="1" applyBorder="1" applyAlignment="1">
      <alignment horizontal="center" wrapText="1"/>
    </xf>
    <xf numFmtId="0" fontId="41" fillId="40" borderId="13" xfId="0" quotePrefix="1" applyFont="1" applyFill="1" applyBorder="1" applyAlignment="1">
      <alignment horizontal="center" wrapText="1"/>
    </xf>
    <xf numFmtId="0" fontId="41" fillId="39" borderId="13" xfId="0" quotePrefix="1" applyFont="1" applyFill="1" applyBorder="1" applyAlignment="1">
      <alignment horizontal="center" wrapText="1"/>
    </xf>
    <xf numFmtId="0" fontId="41" fillId="34" borderId="13" xfId="0" applyFont="1" applyFill="1" applyBorder="1" applyAlignment="1">
      <alignment horizontal="center" wrapText="1"/>
    </xf>
    <xf numFmtId="0" fontId="41" fillId="50" borderId="13" xfId="0" applyFont="1" applyFill="1" applyBorder="1" applyAlignment="1">
      <alignment horizontal="center" wrapText="1"/>
    </xf>
    <xf numFmtId="0" fontId="41" fillId="33" borderId="13" xfId="0" applyFont="1" applyFill="1" applyBorder="1" applyAlignment="1">
      <alignment horizontal="center" wrapText="1"/>
    </xf>
    <xf numFmtId="0" fontId="41" fillId="53" borderId="13" xfId="0" applyFont="1" applyFill="1" applyBorder="1" applyAlignment="1">
      <alignment horizontal="center" wrapText="1"/>
    </xf>
    <xf numFmtId="0" fontId="41" fillId="43" borderId="13" xfId="0" applyFont="1" applyFill="1" applyBorder="1" applyAlignment="1">
      <alignment horizontal="center" wrapText="1"/>
    </xf>
    <xf numFmtId="0" fontId="41" fillId="39" borderId="13" xfId="0" applyFont="1" applyFill="1" applyBorder="1" applyAlignment="1">
      <alignment horizontal="center" wrapText="1"/>
    </xf>
    <xf numFmtId="0" fontId="41" fillId="42" borderId="13" xfId="0" applyFont="1" applyFill="1" applyBorder="1" applyAlignment="1">
      <alignment horizontal="center" wrapText="1"/>
    </xf>
    <xf numFmtId="0" fontId="41" fillId="54" borderId="13" xfId="0" quotePrefix="1" applyFont="1" applyFill="1" applyBorder="1" applyAlignment="1">
      <alignment horizontal="center" wrapText="1"/>
    </xf>
    <xf numFmtId="0" fontId="41" fillId="52" borderId="13" xfId="0" applyFont="1" applyFill="1" applyBorder="1" applyAlignment="1">
      <alignment horizontal="center" wrapText="1"/>
    </xf>
    <xf numFmtId="0" fontId="41" fillId="51" borderId="13" xfId="0" applyFont="1" applyFill="1" applyBorder="1" applyAlignment="1">
      <alignment horizontal="center" wrapText="1"/>
    </xf>
    <xf numFmtId="169" fontId="21" fillId="55" borderId="64" xfId="0" applyNumberFormat="1" applyFont="1" applyFill="1" applyBorder="1" applyAlignment="1">
      <alignment horizontal="left"/>
    </xf>
    <xf numFmtId="0" fontId="20" fillId="0" borderId="65" xfId="0" applyFont="1" applyBorder="1"/>
    <xf numFmtId="169" fontId="21" fillId="55" borderId="66" xfId="0" applyNumberFormat="1" applyFont="1" applyFill="1" applyBorder="1" applyAlignment="1">
      <alignment horizontal="left"/>
    </xf>
    <xf numFmtId="0" fontId="20" fillId="0" borderId="67" xfId="0" applyFont="1" applyBorder="1"/>
    <xf numFmtId="0" fontId="20" fillId="0" borderId="67" xfId="0" applyFont="1" applyBorder="1" applyAlignment="1">
      <alignment vertical="center"/>
    </xf>
    <xf numFmtId="0" fontId="17" fillId="56" borderId="68" xfId="0" applyFont="1" applyFill="1" applyBorder="1"/>
    <xf numFmtId="0" fontId="13" fillId="56" borderId="69" xfId="0" applyFont="1" applyFill="1" applyBorder="1"/>
    <xf numFmtId="0" fontId="31" fillId="44" borderId="13" xfId="0" applyFont="1" applyFill="1" applyBorder="1" applyAlignment="1">
      <alignment horizontal="left" vertical="center" wrapText="1"/>
    </xf>
    <xf numFmtId="0" fontId="31" fillId="40" borderId="13" xfId="0" applyFont="1" applyFill="1" applyBorder="1" applyAlignment="1">
      <alignment horizontal="left" vertical="center" wrapText="1"/>
    </xf>
    <xf numFmtId="0" fontId="31" fillId="54" borderId="13" xfId="0" applyFont="1" applyFill="1" applyBorder="1" applyAlignment="1">
      <alignment horizontal="left" vertical="center" wrapText="1"/>
    </xf>
    <xf numFmtId="0" fontId="44" fillId="40" borderId="13" xfId="0" applyFont="1" applyFill="1" applyBorder="1" applyAlignment="1">
      <alignment horizontal="left" vertical="center" wrapText="1"/>
    </xf>
    <xf numFmtId="0" fontId="31" fillId="39" borderId="13" xfId="0" applyFont="1" applyFill="1" applyBorder="1" applyAlignment="1">
      <alignment horizontal="left" vertical="center" wrapText="1"/>
    </xf>
    <xf numFmtId="0" fontId="44" fillId="39" borderId="13" xfId="0" applyFont="1" applyFill="1" applyBorder="1" applyAlignment="1">
      <alignment horizontal="left" vertical="center" wrapText="1"/>
    </xf>
    <xf numFmtId="0" fontId="31" fillId="34" borderId="13" xfId="0" applyFont="1" applyFill="1" applyBorder="1" applyAlignment="1">
      <alignment horizontal="left" vertical="center" wrapText="1"/>
    </xf>
    <xf numFmtId="0" fontId="31" fillId="50" borderId="13" xfId="0" applyFont="1" applyFill="1" applyBorder="1" applyAlignment="1">
      <alignment horizontal="left" vertical="center" wrapText="1"/>
    </xf>
    <xf numFmtId="0" fontId="31" fillId="33" borderId="13" xfId="0" applyFont="1" applyFill="1" applyBorder="1" applyAlignment="1">
      <alignment horizontal="left" vertical="center" wrapText="1"/>
    </xf>
    <xf numFmtId="0" fontId="45" fillId="33" borderId="13" xfId="0" applyFont="1" applyFill="1" applyBorder="1" applyAlignment="1">
      <alignment horizontal="left" vertical="center" wrapText="1"/>
    </xf>
    <xf numFmtId="0" fontId="31" fillId="52" borderId="13" xfId="0" applyFont="1" applyFill="1" applyBorder="1" applyAlignment="1">
      <alignment horizontal="left" vertical="center" wrapText="1"/>
    </xf>
    <xf numFmtId="0" fontId="31" fillId="53" borderId="13" xfId="0" applyFont="1" applyFill="1" applyBorder="1" applyAlignment="1">
      <alignment horizontal="left" vertical="center" wrapText="1"/>
    </xf>
    <xf numFmtId="0" fontId="44" fillId="53" borderId="13" xfId="0" applyFont="1" applyFill="1" applyBorder="1" applyAlignment="1">
      <alignment horizontal="left" vertical="center" wrapText="1"/>
    </xf>
    <xf numFmtId="0" fontId="31" fillId="43" borderId="13" xfId="0" applyFont="1" applyFill="1" applyBorder="1" applyAlignment="1">
      <alignment horizontal="left" vertical="center" wrapText="1"/>
    </xf>
    <xf numFmtId="0" fontId="41" fillId="43" borderId="13" xfId="0" applyFont="1" applyFill="1" applyBorder="1" applyAlignment="1">
      <alignment horizontal="left" vertical="center" wrapText="1"/>
    </xf>
    <xf numFmtId="0" fontId="44" fillId="51" borderId="13" xfId="0" applyFont="1" applyFill="1" applyBorder="1" applyAlignment="1">
      <alignment horizontal="left" vertical="center" wrapText="1"/>
    </xf>
    <xf numFmtId="0" fontId="44" fillId="43" borderId="13" xfId="0" applyFont="1" applyFill="1" applyBorder="1" applyAlignment="1">
      <alignment horizontal="left" vertical="center" wrapText="1"/>
    </xf>
    <xf numFmtId="0" fontId="31" fillId="42" borderId="13" xfId="0" applyFont="1" applyFill="1" applyBorder="1" applyAlignment="1">
      <alignment horizontal="left" vertical="center" wrapText="1"/>
    </xf>
    <xf numFmtId="0" fontId="44" fillId="42" borderId="13" xfId="0" applyFont="1" applyFill="1" applyBorder="1" applyAlignment="1">
      <alignment horizontal="left" vertical="center" wrapText="1"/>
    </xf>
    <xf numFmtId="0" fontId="22" fillId="57" borderId="13" xfId="0" quotePrefix="1" applyFont="1" applyFill="1" applyBorder="1" applyAlignment="1">
      <alignment horizontal="center" wrapText="1"/>
    </xf>
    <xf numFmtId="0" fontId="22" fillId="57" borderId="13" xfId="0" applyFont="1" applyFill="1" applyBorder="1" applyAlignment="1">
      <alignment horizontal="left" vertical="center" wrapText="1"/>
    </xf>
    <xf numFmtId="0" fontId="18" fillId="35" borderId="58" xfId="0" applyFont="1" applyFill="1" applyBorder="1" applyAlignment="1">
      <alignment horizontal="right" vertical="center"/>
    </xf>
    <xf numFmtId="0" fontId="18" fillId="35" borderId="46" xfId="0" applyFont="1" applyFill="1" applyBorder="1" applyAlignment="1">
      <alignment horizontal="right" vertical="center"/>
    </xf>
    <xf numFmtId="164" fontId="18" fillId="35" borderId="46" xfId="0" applyNumberFormat="1" applyFont="1" applyFill="1" applyBorder="1" applyAlignment="1">
      <alignment horizontal="left" vertical="center"/>
    </xf>
    <xf numFmtId="164" fontId="18" fillId="35" borderId="45" xfId="0" applyNumberFormat="1" applyFont="1" applyFill="1" applyBorder="1" applyAlignment="1">
      <alignment horizontal="left" vertical="center"/>
    </xf>
    <xf numFmtId="0" fontId="40" fillId="0" borderId="0" xfId="0" applyFont="1" applyAlignment="1">
      <alignment horizontal="left" vertical="center" wrapText="1"/>
    </xf>
    <xf numFmtId="0" fontId="40" fillId="0" borderId="0" xfId="0" applyFont="1" applyBorder="1" applyAlignment="1">
      <alignment horizontal="left" vertical="center" wrapText="1"/>
    </xf>
    <xf numFmtId="0" fontId="22" fillId="0" borderId="33" xfId="0" applyFont="1" applyBorder="1" applyAlignment="1">
      <alignment horizontal="left" vertical="top" wrapText="1"/>
    </xf>
    <xf numFmtId="0" fontId="22" fillId="0" borderId="34" xfId="0" applyFont="1" applyBorder="1" applyAlignment="1">
      <alignment horizontal="left" vertical="top"/>
    </xf>
    <xf numFmtId="0" fontId="22" fillId="0" borderId="35" xfId="0" applyFont="1" applyBorder="1" applyAlignment="1">
      <alignment horizontal="left" vertical="top"/>
    </xf>
    <xf numFmtId="0" fontId="22" fillId="0" borderId="32" xfId="0" applyFont="1" applyBorder="1" applyAlignment="1">
      <alignment horizontal="left" vertical="top"/>
    </xf>
    <xf numFmtId="0" fontId="22" fillId="0" borderId="36" xfId="0" applyFont="1" applyBorder="1" applyAlignment="1">
      <alignment horizontal="left" vertical="top"/>
    </xf>
    <xf numFmtId="0" fontId="22" fillId="0" borderId="37" xfId="0" applyFont="1" applyBorder="1" applyAlignment="1">
      <alignment horizontal="left" vertical="top"/>
    </xf>
    <xf numFmtId="0" fontId="33" fillId="36" borderId="43" xfId="0" applyFont="1" applyFill="1" applyBorder="1" applyAlignment="1">
      <alignment horizontal="center" vertical="center" wrapText="1"/>
    </xf>
    <xf numFmtId="0" fontId="33" fillId="36" borderId="28" xfId="0" applyFont="1" applyFill="1" applyBorder="1" applyAlignment="1">
      <alignment horizontal="center" vertical="center" wrapText="1"/>
    </xf>
    <xf numFmtId="165" fontId="31" fillId="0" borderId="17" xfId="0" applyNumberFormat="1" applyFont="1" applyBorder="1" applyAlignment="1">
      <alignment horizontal="center"/>
    </xf>
    <xf numFmtId="165" fontId="31" fillId="0" borderId="10" xfId="0" applyNumberFormat="1" applyFont="1" applyBorder="1" applyAlignment="1">
      <alignment horizontal="center"/>
    </xf>
    <xf numFmtId="165" fontId="31" fillId="0" borderId="20" xfId="0" applyNumberFormat="1" applyFont="1" applyBorder="1" applyAlignment="1">
      <alignment horizontal="center"/>
    </xf>
    <xf numFmtId="165" fontId="31" fillId="0" borderId="31" xfId="0" applyNumberFormat="1" applyFont="1" applyBorder="1" applyAlignment="1">
      <alignment horizontal="center"/>
    </xf>
    <xf numFmtId="0" fontId="41" fillId="0" borderId="58" xfId="0" applyFont="1" applyBorder="1" applyAlignment="1">
      <alignment horizontal="right" wrapText="1"/>
    </xf>
    <xf numFmtId="0" fontId="41" fillId="0" borderId="40" xfId="0" applyFont="1" applyBorder="1" applyAlignment="1">
      <alignment horizontal="right" wrapText="1"/>
    </xf>
    <xf numFmtId="165" fontId="31" fillId="0" borderId="42" xfId="0" applyNumberFormat="1" applyFont="1" applyBorder="1" applyAlignment="1">
      <alignment horizontal="center"/>
    </xf>
    <xf numFmtId="0" fontId="41" fillId="0" borderId="39" xfId="0" applyFont="1" applyBorder="1" applyAlignment="1">
      <alignment horizontal="right" wrapText="1"/>
    </xf>
    <xf numFmtId="0" fontId="33" fillId="36" borderId="51" xfId="0" applyFont="1" applyFill="1" applyBorder="1" applyAlignment="1">
      <alignment horizontal="center" vertical="center" wrapText="1"/>
    </xf>
    <xf numFmtId="0" fontId="33" fillId="36" borderId="52" xfId="0" applyFont="1" applyFill="1" applyBorder="1" applyAlignment="1">
      <alignment horizontal="center" vertical="center" wrapText="1"/>
    </xf>
    <xf numFmtId="165" fontId="31" fillId="0" borderId="41" xfId="0" applyNumberFormat="1" applyFont="1" applyBorder="1" applyAlignment="1">
      <alignment horizont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3" builtinId="4"/>
    <cellStyle name="Explanatory Text" xfId="16" builtinId="53" customBuiltin="1"/>
    <cellStyle name="Followed Hyperlink" xfId="45"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77C1E3"/>
      <color rgb="FFC8C9C7"/>
      <color rgb="FFFE9900"/>
      <color rgb="FFBAAED6"/>
      <color rgb="FFFF9900"/>
      <color rgb="FF381F6B"/>
      <color rgb="FFFFCF1E"/>
      <color rgb="FF8879A6"/>
      <color rgb="FF8E82BE"/>
      <color rgb="FFCD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noFill/>
          </c:spPr>
          <c:invertIfNegative val="0"/>
          <c:cat>
            <c:strRef>
              <c:f>NewTemplate!$D$13:$D$98</c:f>
              <c:strCache>
                <c:ptCount val="86"/>
                <c:pt idx="0">
                  <c:v>Assignment</c:v>
                </c:pt>
                <c:pt idx="1">
                  <c:v>0-PP01N</c:v>
                </c:pt>
                <c:pt idx="2">
                  <c:v>0-PP02N</c:v>
                </c:pt>
                <c:pt idx="3">
                  <c:v>0-PP03N</c:v>
                </c:pt>
                <c:pt idx="4">
                  <c:v>0-PP04N</c:v>
                </c:pt>
                <c:pt idx="5">
                  <c:v>UX Consulting </c:v>
                </c:pt>
                <c:pt idx="6">
                  <c:v>1-UX01N</c:v>
                </c:pt>
                <c:pt idx="7">
                  <c:v>1-UX02N</c:v>
                </c:pt>
                <c:pt idx="8">
                  <c:v>1-UX03N</c:v>
                </c:pt>
                <c:pt idx="9">
                  <c:v>1-UX04N</c:v>
                </c:pt>
                <c:pt idx="10">
                  <c:v>1-UX05N</c:v>
                </c:pt>
                <c:pt idx="11">
                  <c:v>1-UX06N</c:v>
                </c:pt>
                <c:pt idx="12">
                  <c:v>1-UX07N</c:v>
                </c:pt>
                <c:pt idx="13">
                  <c:v>1-UX08N</c:v>
                </c:pt>
                <c:pt idx="14">
                  <c:v>1-UX09N</c:v>
                </c:pt>
                <c:pt idx="15">
                  <c:v>1-UX10N</c:v>
                </c:pt>
                <c:pt idx="16">
                  <c:v>1-UX11N</c:v>
                </c:pt>
                <c:pt idx="17">
                  <c:v>1-UX12N</c:v>
                </c:pt>
                <c:pt idx="18">
                  <c:v>1-UX13N</c:v>
                </c:pt>
                <c:pt idx="19">
                  <c:v>1-UX14N</c:v>
                </c:pt>
                <c:pt idx="20">
                  <c:v>1-UX15N</c:v>
                </c:pt>
                <c:pt idx="21">
                  <c:v>1-UX16N</c:v>
                </c:pt>
                <c:pt idx="22">
                  <c:v>1-UX17N</c:v>
                </c:pt>
                <c:pt idx="23">
                  <c:v>1-UX18N</c:v>
                </c:pt>
                <c:pt idx="24">
                  <c:v>1-UX19N</c:v>
                </c:pt>
                <c:pt idx="25">
                  <c:v>Graphic Design</c:v>
                </c:pt>
                <c:pt idx="26">
                  <c:v>2a-GD01N</c:v>
                </c:pt>
                <c:pt idx="27">
                  <c:v>2a-GD02N</c:v>
                </c:pt>
                <c:pt idx="28">
                  <c:v>2a-GD03N</c:v>
                </c:pt>
                <c:pt idx="29">
                  <c:v>2a-GD04N</c:v>
                </c:pt>
                <c:pt idx="30">
                  <c:v>2a-GD05N</c:v>
                </c:pt>
                <c:pt idx="31">
                  <c:v>2a-GD06N</c:v>
                </c:pt>
                <c:pt idx="32">
                  <c:v>2a-GD07N</c:v>
                </c:pt>
                <c:pt idx="33">
                  <c:v>2a-GD08N</c:v>
                </c:pt>
                <c:pt idx="34">
                  <c:v>2a-GD09N</c:v>
                </c:pt>
                <c:pt idx="35">
                  <c:v>2a-GD10N</c:v>
                </c:pt>
                <c:pt idx="36">
                  <c:v>2a-GD11N</c:v>
                </c:pt>
                <c:pt idx="37">
                  <c:v>2a-GD12N</c:v>
                </c:pt>
                <c:pt idx="38">
                  <c:v>2a-GD13N</c:v>
                </c:pt>
                <c:pt idx="39">
                  <c:v>2a-GD14N</c:v>
                </c:pt>
                <c:pt idx="40">
                  <c:v>Content Prep</c:v>
                </c:pt>
                <c:pt idx="41">
                  <c:v>2b-CP01N</c:v>
                </c:pt>
                <c:pt idx="42">
                  <c:v>2b-CP02N</c:v>
                </c:pt>
                <c:pt idx="43">
                  <c:v>2b-CP03N</c:v>
                </c:pt>
                <c:pt idx="44">
                  <c:v>2b-CP04N</c:v>
                </c:pt>
                <c:pt idx="45">
                  <c:v>2b-CP05N</c:v>
                </c:pt>
                <c:pt idx="46">
                  <c:v>2b-CP06N</c:v>
                </c:pt>
                <c:pt idx="47">
                  <c:v>2b-CP07N</c:v>
                </c:pt>
                <c:pt idx="48">
                  <c:v>2b-CP08N</c:v>
                </c:pt>
                <c:pt idx="49">
                  <c:v>Development</c:v>
                </c:pt>
                <c:pt idx="50">
                  <c:v>2c-DV01N</c:v>
                </c:pt>
                <c:pt idx="51">
                  <c:v>2c-DV02N</c:v>
                </c:pt>
                <c:pt idx="52">
                  <c:v>2c-DV03N</c:v>
                </c:pt>
                <c:pt idx="53">
                  <c:v>2c-DV04N</c:v>
                </c:pt>
                <c:pt idx="54">
                  <c:v>2c-DV05N</c:v>
                </c:pt>
                <c:pt idx="55">
                  <c:v>2c-DV06N</c:v>
                </c:pt>
                <c:pt idx="56">
                  <c:v>2c-DV07N</c:v>
                </c:pt>
                <c:pt idx="57">
                  <c:v>2c-DV08N</c:v>
                </c:pt>
                <c:pt idx="58">
                  <c:v>2c-DV09N</c:v>
                </c:pt>
                <c:pt idx="59">
                  <c:v>2c-DV10N</c:v>
                </c:pt>
                <c:pt idx="60">
                  <c:v>2c-DV11N</c:v>
                </c:pt>
                <c:pt idx="61">
                  <c:v>2c-DV12N</c:v>
                </c:pt>
                <c:pt idx="62">
                  <c:v>Soft Launch</c:v>
                </c:pt>
                <c:pt idx="63">
                  <c:v>3-SL01N</c:v>
                </c:pt>
                <c:pt idx="64">
                  <c:v>3-SL02N</c:v>
                </c:pt>
                <c:pt idx="65">
                  <c:v>3-SL03N</c:v>
                </c:pt>
                <c:pt idx="66">
                  <c:v>3-SL04N</c:v>
                </c:pt>
                <c:pt idx="67">
                  <c:v>3-SL05N</c:v>
                </c:pt>
                <c:pt idx="68">
                  <c:v>3-SL06N</c:v>
                </c:pt>
                <c:pt idx="69">
                  <c:v>3-SL07N</c:v>
                </c:pt>
                <c:pt idx="70">
                  <c:v>3-SL08N</c:v>
                </c:pt>
                <c:pt idx="71">
                  <c:v>3-SL09N</c:v>
                </c:pt>
                <c:pt idx="72">
                  <c:v>3-SL10N</c:v>
                </c:pt>
                <c:pt idx="73">
                  <c:v>3-SL11N</c:v>
                </c:pt>
                <c:pt idx="74">
                  <c:v>3-SL12N</c:v>
                </c:pt>
                <c:pt idx="75">
                  <c:v>3-SL13N</c:v>
                </c:pt>
                <c:pt idx="76">
                  <c:v>3-SL14N</c:v>
                </c:pt>
                <c:pt idx="77">
                  <c:v>Go-Live &amp; Maint.</c:v>
                </c:pt>
                <c:pt idx="78">
                  <c:v>4-GM01N</c:v>
                </c:pt>
                <c:pt idx="79">
                  <c:v>4-GM02N</c:v>
                </c:pt>
                <c:pt idx="80">
                  <c:v>4-GM03N</c:v>
                </c:pt>
                <c:pt idx="81">
                  <c:v>4-GM04N</c:v>
                </c:pt>
                <c:pt idx="82">
                  <c:v>4-GM05N</c:v>
                </c:pt>
                <c:pt idx="83">
                  <c:v>4-GM06N</c:v>
                </c:pt>
                <c:pt idx="84">
                  <c:v>4-GM07N</c:v>
                </c:pt>
                <c:pt idx="85">
                  <c:v>4-GM08N</c:v>
                </c:pt>
              </c:strCache>
            </c:strRef>
          </c:cat>
          <c:val>
            <c:numRef>
              <c:f>NewTemplate!$K$13:$K$98</c:f>
              <c:numCache>
                <c:formatCode>m/d/yyyy\ \ ddd</c:formatCode>
                <c:ptCount val="86"/>
                <c:pt idx="0">
                  <c:v>42370</c:v>
                </c:pt>
                <c:pt idx="1">
                  <c:v>42370</c:v>
                </c:pt>
                <c:pt idx="2">
                  <c:v>42374</c:v>
                </c:pt>
                <c:pt idx="3">
                  <c:v>42376</c:v>
                </c:pt>
                <c:pt idx="4">
                  <c:v>42381</c:v>
                </c:pt>
                <c:pt idx="5">
                  <c:v>42381</c:v>
                </c:pt>
                <c:pt idx="6">
                  <c:v>42381</c:v>
                </c:pt>
                <c:pt idx="7">
                  <c:v>42381</c:v>
                </c:pt>
                <c:pt idx="8">
                  <c:v>42388</c:v>
                </c:pt>
                <c:pt idx="9">
                  <c:v>42389</c:v>
                </c:pt>
                <c:pt idx="10">
                  <c:v>42389</c:v>
                </c:pt>
                <c:pt idx="11">
                  <c:v>42389</c:v>
                </c:pt>
                <c:pt idx="12">
                  <c:v>42389</c:v>
                </c:pt>
                <c:pt idx="13">
                  <c:v>42390</c:v>
                </c:pt>
                <c:pt idx="14">
                  <c:v>42389</c:v>
                </c:pt>
                <c:pt idx="15">
                  <c:v>42382</c:v>
                </c:pt>
                <c:pt idx="16">
                  <c:v>42397</c:v>
                </c:pt>
                <c:pt idx="17">
                  <c:v>42403</c:v>
                </c:pt>
                <c:pt idx="18">
                  <c:v>42403</c:v>
                </c:pt>
                <c:pt idx="19">
                  <c:v>42403</c:v>
                </c:pt>
                <c:pt idx="20">
                  <c:v>42408</c:v>
                </c:pt>
                <c:pt idx="21">
                  <c:v>42408</c:v>
                </c:pt>
                <c:pt idx="22">
                  <c:v>42408</c:v>
                </c:pt>
                <c:pt idx="23">
                  <c:v>42408</c:v>
                </c:pt>
                <c:pt idx="24">
                  <c:v>42408</c:v>
                </c:pt>
                <c:pt idx="25">
                  <c:v>42409</c:v>
                </c:pt>
                <c:pt idx="26">
                  <c:v>42409</c:v>
                </c:pt>
                <c:pt idx="27">
                  <c:v>42422</c:v>
                </c:pt>
                <c:pt idx="28">
                  <c:v>42425</c:v>
                </c:pt>
                <c:pt idx="29">
                  <c:v>42426</c:v>
                </c:pt>
                <c:pt idx="30">
                  <c:v>42426</c:v>
                </c:pt>
                <c:pt idx="31">
                  <c:v>42429</c:v>
                </c:pt>
                <c:pt idx="32">
                  <c:v>42478</c:v>
                </c:pt>
                <c:pt idx="33">
                  <c:v>42482</c:v>
                </c:pt>
                <c:pt idx="34">
                  <c:v>42486</c:v>
                </c:pt>
                <c:pt idx="35">
                  <c:v>42487</c:v>
                </c:pt>
                <c:pt idx="36">
                  <c:v>42495</c:v>
                </c:pt>
                <c:pt idx="37">
                  <c:v>42503</c:v>
                </c:pt>
                <c:pt idx="38">
                  <c:v>42508</c:v>
                </c:pt>
                <c:pt idx="39">
                  <c:v>42509</c:v>
                </c:pt>
                <c:pt idx="40">
                  <c:v>42404</c:v>
                </c:pt>
                <c:pt idx="41">
                  <c:v>42409</c:v>
                </c:pt>
                <c:pt idx="42">
                  <c:v>42416</c:v>
                </c:pt>
                <c:pt idx="43">
                  <c:v>42418</c:v>
                </c:pt>
                <c:pt idx="44">
                  <c:v>42419</c:v>
                </c:pt>
                <c:pt idx="45">
                  <c:v>42426</c:v>
                </c:pt>
                <c:pt idx="46">
                  <c:v>42429</c:v>
                </c:pt>
                <c:pt idx="47">
                  <c:v>42426</c:v>
                </c:pt>
                <c:pt idx="48">
                  <c:v>42429</c:v>
                </c:pt>
                <c:pt idx="49">
                  <c:v>42492</c:v>
                </c:pt>
                <c:pt idx="50">
                  <c:v>42509</c:v>
                </c:pt>
                <c:pt idx="51">
                  <c:v>42509</c:v>
                </c:pt>
                <c:pt idx="52">
                  <c:v>42509</c:v>
                </c:pt>
                <c:pt idx="53">
                  <c:v>42509</c:v>
                </c:pt>
                <c:pt idx="54">
                  <c:v>42524</c:v>
                </c:pt>
                <c:pt idx="55">
                  <c:v>42545</c:v>
                </c:pt>
                <c:pt idx="56">
                  <c:v>42562</c:v>
                </c:pt>
                <c:pt idx="57">
                  <c:v>42563</c:v>
                </c:pt>
                <c:pt idx="58">
                  <c:v>42563</c:v>
                </c:pt>
                <c:pt idx="59">
                  <c:v>42570</c:v>
                </c:pt>
                <c:pt idx="60">
                  <c:v>42580</c:v>
                </c:pt>
                <c:pt idx="61">
                  <c:v>42492</c:v>
                </c:pt>
                <c:pt idx="62">
                  <c:v>42583</c:v>
                </c:pt>
                <c:pt idx="63">
                  <c:v>42583</c:v>
                </c:pt>
                <c:pt idx="64">
                  <c:v>42591</c:v>
                </c:pt>
                <c:pt idx="65">
                  <c:v>42593</c:v>
                </c:pt>
                <c:pt idx="66">
                  <c:v>42594</c:v>
                </c:pt>
                <c:pt idx="67">
                  <c:v>42598</c:v>
                </c:pt>
                <c:pt idx="68">
                  <c:v>42598</c:v>
                </c:pt>
                <c:pt idx="69">
                  <c:v>42598</c:v>
                </c:pt>
                <c:pt idx="70">
                  <c:v>42599</c:v>
                </c:pt>
                <c:pt idx="71">
                  <c:v>42600</c:v>
                </c:pt>
                <c:pt idx="72">
                  <c:v>42601</c:v>
                </c:pt>
                <c:pt idx="73">
                  <c:v>42604</c:v>
                </c:pt>
                <c:pt idx="74">
                  <c:v>42619</c:v>
                </c:pt>
                <c:pt idx="75">
                  <c:v>42626</c:v>
                </c:pt>
                <c:pt idx="76">
                  <c:v>42599</c:v>
                </c:pt>
                <c:pt idx="77">
                  <c:v>42599</c:v>
                </c:pt>
                <c:pt idx="78">
                  <c:v>42599</c:v>
                </c:pt>
                <c:pt idx="79">
                  <c:v>42626</c:v>
                </c:pt>
                <c:pt idx="80">
                  <c:v>42599</c:v>
                </c:pt>
                <c:pt idx="81">
                  <c:v>42613</c:v>
                </c:pt>
                <c:pt idx="82">
                  <c:v>42614</c:v>
                </c:pt>
                <c:pt idx="83">
                  <c:v>42614</c:v>
                </c:pt>
                <c:pt idx="84">
                  <c:v>42622</c:v>
                </c:pt>
                <c:pt idx="85">
                  <c:v>42625</c:v>
                </c:pt>
              </c:numCache>
            </c:numRef>
          </c:val>
        </c:ser>
        <c:ser>
          <c:idx val="1"/>
          <c:order val="1"/>
          <c:spPr>
            <a:solidFill>
              <a:srgbClr val="381F6B"/>
            </a:solidFill>
          </c:spPr>
          <c:invertIfNegative val="0"/>
          <c:dPt>
            <c:idx val="0"/>
            <c:invertIfNegative val="0"/>
            <c:bubble3D val="0"/>
          </c:dPt>
          <c:dPt>
            <c:idx val="5"/>
            <c:invertIfNegative val="0"/>
            <c:bubble3D val="0"/>
          </c:dPt>
          <c:dPt>
            <c:idx val="6"/>
            <c:invertIfNegative val="0"/>
            <c:bubble3D val="0"/>
          </c:dPt>
          <c:dPt>
            <c:idx val="8"/>
            <c:invertIfNegative val="0"/>
            <c:bubble3D val="0"/>
          </c:dPt>
          <c:dPt>
            <c:idx val="9"/>
            <c:invertIfNegative val="0"/>
            <c:bubble3D val="0"/>
          </c:dPt>
          <c:dPt>
            <c:idx val="13"/>
            <c:invertIfNegative val="0"/>
            <c:bubble3D val="0"/>
          </c:dPt>
          <c:dPt>
            <c:idx val="14"/>
            <c:invertIfNegative val="0"/>
            <c:bubble3D val="0"/>
          </c:dPt>
          <c:dPt>
            <c:idx val="16"/>
            <c:invertIfNegative val="0"/>
            <c:bubble3D val="0"/>
          </c:dPt>
          <c:dPt>
            <c:idx val="21"/>
            <c:invertIfNegative val="0"/>
            <c:bubble3D val="0"/>
          </c:dPt>
          <c:cat>
            <c:strRef>
              <c:f>NewTemplate!$D$13:$D$98</c:f>
              <c:strCache>
                <c:ptCount val="86"/>
                <c:pt idx="0">
                  <c:v>Assignment</c:v>
                </c:pt>
                <c:pt idx="1">
                  <c:v>0-PP01N</c:v>
                </c:pt>
                <c:pt idx="2">
                  <c:v>0-PP02N</c:v>
                </c:pt>
                <c:pt idx="3">
                  <c:v>0-PP03N</c:v>
                </c:pt>
                <c:pt idx="4">
                  <c:v>0-PP04N</c:v>
                </c:pt>
                <c:pt idx="5">
                  <c:v>UX Consulting </c:v>
                </c:pt>
                <c:pt idx="6">
                  <c:v>1-UX01N</c:v>
                </c:pt>
                <c:pt idx="7">
                  <c:v>1-UX02N</c:v>
                </c:pt>
                <c:pt idx="8">
                  <c:v>1-UX03N</c:v>
                </c:pt>
                <c:pt idx="9">
                  <c:v>1-UX04N</c:v>
                </c:pt>
                <c:pt idx="10">
                  <c:v>1-UX05N</c:v>
                </c:pt>
                <c:pt idx="11">
                  <c:v>1-UX06N</c:v>
                </c:pt>
                <c:pt idx="12">
                  <c:v>1-UX07N</c:v>
                </c:pt>
                <c:pt idx="13">
                  <c:v>1-UX08N</c:v>
                </c:pt>
                <c:pt idx="14">
                  <c:v>1-UX09N</c:v>
                </c:pt>
                <c:pt idx="15">
                  <c:v>1-UX10N</c:v>
                </c:pt>
                <c:pt idx="16">
                  <c:v>1-UX11N</c:v>
                </c:pt>
                <c:pt idx="17">
                  <c:v>1-UX12N</c:v>
                </c:pt>
                <c:pt idx="18">
                  <c:v>1-UX13N</c:v>
                </c:pt>
                <c:pt idx="19">
                  <c:v>1-UX14N</c:v>
                </c:pt>
                <c:pt idx="20">
                  <c:v>1-UX15N</c:v>
                </c:pt>
                <c:pt idx="21">
                  <c:v>1-UX16N</c:v>
                </c:pt>
                <c:pt idx="22">
                  <c:v>1-UX17N</c:v>
                </c:pt>
                <c:pt idx="23">
                  <c:v>1-UX18N</c:v>
                </c:pt>
                <c:pt idx="24">
                  <c:v>1-UX19N</c:v>
                </c:pt>
                <c:pt idx="25">
                  <c:v>Graphic Design</c:v>
                </c:pt>
                <c:pt idx="26">
                  <c:v>2a-GD01N</c:v>
                </c:pt>
                <c:pt idx="27">
                  <c:v>2a-GD02N</c:v>
                </c:pt>
                <c:pt idx="28">
                  <c:v>2a-GD03N</c:v>
                </c:pt>
                <c:pt idx="29">
                  <c:v>2a-GD04N</c:v>
                </c:pt>
                <c:pt idx="30">
                  <c:v>2a-GD05N</c:v>
                </c:pt>
                <c:pt idx="31">
                  <c:v>2a-GD06N</c:v>
                </c:pt>
                <c:pt idx="32">
                  <c:v>2a-GD07N</c:v>
                </c:pt>
                <c:pt idx="33">
                  <c:v>2a-GD08N</c:v>
                </c:pt>
                <c:pt idx="34">
                  <c:v>2a-GD09N</c:v>
                </c:pt>
                <c:pt idx="35">
                  <c:v>2a-GD10N</c:v>
                </c:pt>
                <c:pt idx="36">
                  <c:v>2a-GD11N</c:v>
                </c:pt>
                <c:pt idx="37">
                  <c:v>2a-GD12N</c:v>
                </c:pt>
                <c:pt idx="38">
                  <c:v>2a-GD13N</c:v>
                </c:pt>
                <c:pt idx="39">
                  <c:v>2a-GD14N</c:v>
                </c:pt>
                <c:pt idx="40">
                  <c:v>Content Prep</c:v>
                </c:pt>
                <c:pt idx="41">
                  <c:v>2b-CP01N</c:v>
                </c:pt>
                <c:pt idx="42">
                  <c:v>2b-CP02N</c:v>
                </c:pt>
                <c:pt idx="43">
                  <c:v>2b-CP03N</c:v>
                </c:pt>
                <c:pt idx="44">
                  <c:v>2b-CP04N</c:v>
                </c:pt>
                <c:pt idx="45">
                  <c:v>2b-CP05N</c:v>
                </c:pt>
                <c:pt idx="46">
                  <c:v>2b-CP06N</c:v>
                </c:pt>
                <c:pt idx="47">
                  <c:v>2b-CP07N</c:v>
                </c:pt>
                <c:pt idx="48">
                  <c:v>2b-CP08N</c:v>
                </c:pt>
                <c:pt idx="49">
                  <c:v>Development</c:v>
                </c:pt>
                <c:pt idx="50">
                  <c:v>2c-DV01N</c:v>
                </c:pt>
                <c:pt idx="51">
                  <c:v>2c-DV02N</c:v>
                </c:pt>
                <c:pt idx="52">
                  <c:v>2c-DV03N</c:v>
                </c:pt>
                <c:pt idx="53">
                  <c:v>2c-DV04N</c:v>
                </c:pt>
                <c:pt idx="54">
                  <c:v>2c-DV05N</c:v>
                </c:pt>
                <c:pt idx="55">
                  <c:v>2c-DV06N</c:v>
                </c:pt>
                <c:pt idx="56">
                  <c:v>2c-DV07N</c:v>
                </c:pt>
                <c:pt idx="57">
                  <c:v>2c-DV08N</c:v>
                </c:pt>
                <c:pt idx="58">
                  <c:v>2c-DV09N</c:v>
                </c:pt>
                <c:pt idx="59">
                  <c:v>2c-DV10N</c:v>
                </c:pt>
                <c:pt idx="60">
                  <c:v>2c-DV11N</c:v>
                </c:pt>
                <c:pt idx="61">
                  <c:v>2c-DV12N</c:v>
                </c:pt>
                <c:pt idx="62">
                  <c:v>Soft Launch</c:v>
                </c:pt>
                <c:pt idx="63">
                  <c:v>3-SL01N</c:v>
                </c:pt>
                <c:pt idx="64">
                  <c:v>3-SL02N</c:v>
                </c:pt>
                <c:pt idx="65">
                  <c:v>3-SL03N</c:v>
                </c:pt>
                <c:pt idx="66">
                  <c:v>3-SL04N</c:v>
                </c:pt>
                <c:pt idx="67">
                  <c:v>3-SL05N</c:v>
                </c:pt>
                <c:pt idx="68">
                  <c:v>3-SL06N</c:v>
                </c:pt>
                <c:pt idx="69">
                  <c:v>3-SL07N</c:v>
                </c:pt>
                <c:pt idx="70">
                  <c:v>3-SL08N</c:v>
                </c:pt>
                <c:pt idx="71">
                  <c:v>3-SL09N</c:v>
                </c:pt>
                <c:pt idx="72">
                  <c:v>3-SL10N</c:v>
                </c:pt>
                <c:pt idx="73">
                  <c:v>3-SL11N</c:v>
                </c:pt>
                <c:pt idx="74">
                  <c:v>3-SL12N</c:v>
                </c:pt>
                <c:pt idx="75">
                  <c:v>3-SL13N</c:v>
                </c:pt>
                <c:pt idx="76">
                  <c:v>3-SL14N</c:v>
                </c:pt>
                <c:pt idx="77">
                  <c:v>Go-Live &amp; Maint.</c:v>
                </c:pt>
                <c:pt idx="78">
                  <c:v>4-GM01N</c:v>
                </c:pt>
                <c:pt idx="79">
                  <c:v>4-GM02N</c:v>
                </c:pt>
                <c:pt idx="80">
                  <c:v>4-GM03N</c:v>
                </c:pt>
                <c:pt idx="81">
                  <c:v>4-GM04N</c:v>
                </c:pt>
                <c:pt idx="82">
                  <c:v>4-GM05N</c:v>
                </c:pt>
                <c:pt idx="83">
                  <c:v>4-GM06N</c:v>
                </c:pt>
                <c:pt idx="84">
                  <c:v>4-GM07N</c:v>
                </c:pt>
                <c:pt idx="85">
                  <c:v>4-GM08N</c:v>
                </c:pt>
              </c:strCache>
            </c:strRef>
          </c:cat>
          <c:val>
            <c:numRef>
              <c:f>NewTemplate!$P$13:$P$98</c:f>
              <c:numCache>
                <c:formatCode>0</c:formatCode>
                <c:ptCount val="86"/>
                <c:pt idx="0">
                  <c:v>12</c:v>
                </c:pt>
                <c:pt idx="1">
                  <c:v>4</c:v>
                </c:pt>
                <c:pt idx="2">
                  <c:v>2</c:v>
                </c:pt>
                <c:pt idx="3">
                  <c:v>5</c:v>
                </c:pt>
                <c:pt idx="4">
                  <c:v>1</c:v>
                </c:pt>
                <c:pt idx="5">
                  <c:v>23</c:v>
                </c:pt>
                <c:pt idx="6">
                  <c:v>1</c:v>
                </c:pt>
                <c:pt idx="7">
                  <c:v>1</c:v>
                </c:pt>
                <c:pt idx="8">
                  <c:v>1</c:v>
                </c:pt>
                <c:pt idx="9">
                  <c:v>1</c:v>
                </c:pt>
                <c:pt idx="10">
                  <c:v>1</c:v>
                </c:pt>
                <c:pt idx="11">
                  <c:v>1</c:v>
                </c:pt>
                <c:pt idx="12">
                  <c:v>1</c:v>
                </c:pt>
                <c:pt idx="13">
                  <c:v>1</c:v>
                </c:pt>
                <c:pt idx="14">
                  <c:v>1</c:v>
                </c:pt>
                <c:pt idx="15">
                  <c:v>7</c:v>
                </c:pt>
                <c:pt idx="16">
                  <c:v>1</c:v>
                </c:pt>
                <c:pt idx="17">
                  <c:v>1</c:v>
                </c:pt>
                <c:pt idx="18">
                  <c:v>1</c:v>
                </c:pt>
                <c:pt idx="19">
                  <c:v>1</c:v>
                </c:pt>
                <c:pt idx="20">
                  <c:v>1</c:v>
                </c:pt>
                <c:pt idx="21">
                  <c:v>1</c:v>
                </c:pt>
                <c:pt idx="22">
                  <c:v>1</c:v>
                </c:pt>
                <c:pt idx="23">
                  <c:v>1</c:v>
                </c:pt>
                <c:pt idx="24">
                  <c:v>1</c:v>
                </c:pt>
                <c:pt idx="25">
                  <c:v>101</c:v>
                </c:pt>
                <c:pt idx="26">
                  <c:v>1</c:v>
                </c:pt>
                <c:pt idx="27">
                  <c:v>3</c:v>
                </c:pt>
                <c:pt idx="28">
                  <c:v>1</c:v>
                </c:pt>
                <c:pt idx="29">
                  <c:v>3</c:v>
                </c:pt>
                <c:pt idx="30">
                  <c:v>3</c:v>
                </c:pt>
                <c:pt idx="31">
                  <c:v>28</c:v>
                </c:pt>
                <c:pt idx="32">
                  <c:v>1</c:v>
                </c:pt>
                <c:pt idx="33">
                  <c:v>4</c:v>
                </c:pt>
                <c:pt idx="34">
                  <c:v>1</c:v>
                </c:pt>
                <c:pt idx="35">
                  <c:v>1</c:v>
                </c:pt>
                <c:pt idx="36">
                  <c:v>8</c:v>
                </c:pt>
                <c:pt idx="37">
                  <c:v>5</c:v>
                </c:pt>
                <c:pt idx="38">
                  <c:v>1</c:v>
                </c:pt>
                <c:pt idx="39">
                  <c:v>1</c:v>
                </c:pt>
                <c:pt idx="40">
                  <c:v>88</c:v>
                </c:pt>
                <c:pt idx="41">
                  <c:v>3</c:v>
                </c:pt>
                <c:pt idx="42">
                  <c:v>1</c:v>
                </c:pt>
                <c:pt idx="43">
                  <c:v>1</c:v>
                </c:pt>
                <c:pt idx="44">
                  <c:v>7</c:v>
                </c:pt>
                <c:pt idx="45">
                  <c:v>3</c:v>
                </c:pt>
                <c:pt idx="46">
                  <c:v>63</c:v>
                </c:pt>
                <c:pt idx="47">
                  <c:v>3</c:v>
                </c:pt>
                <c:pt idx="48">
                  <c:v>9</c:v>
                </c:pt>
                <c:pt idx="49">
                  <c:v>91</c:v>
                </c:pt>
                <c:pt idx="50">
                  <c:v>1</c:v>
                </c:pt>
                <c:pt idx="51">
                  <c:v>1</c:v>
                </c:pt>
                <c:pt idx="52">
                  <c:v>7</c:v>
                </c:pt>
                <c:pt idx="53">
                  <c:v>7</c:v>
                </c:pt>
                <c:pt idx="54">
                  <c:v>14</c:v>
                </c:pt>
                <c:pt idx="55">
                  <c:v>17</c:v>
                </c:pt>
                <c:pt idx="56">
                  <c:v>1</c:v>
                </c:pt>
                <c:pt idx="57">
                  <c:v>1</c:v>
                </c:pt>
                <c:pt idx="58">
                  <c:v>7</c:v>
                </c:pt>
                <c:pt idx="59">
                  <c:v>10</c:v>
                </c:pt>
                <c:pt idx="60">
                  <c:v>3</c:v>
                </c:pt>
                <c:pt idx="61">
                  <c:v>1</c:v>
                </c:pt>
                <c:pt idx="62">
                  <c:v>44</c:v>
                </c:pt>
                <c:pt idx="63">
                  <c:v>1</c:v>
                </c:pt>
                <c:pt idx="64">
                  <c:v>2</c:v>
                </c:pt>
                <c:pt idx="65">
                  <c:v>1</c:v>
                </c:pt>
                <c:pt idx="66">
                  <c:v>3</c:v>
                </c:pt>
                <c:pt idx="67">
                  <c:v>1</c:v>
                </c:pt>
                <c:pt idx="68">
                  <c:v>1</c:v>
                </c:pt>
                <c:pt idx="69">
                  <c:v>1</c:v>
                </c:pt>
                <c:pt idx="70">
                  <c:v>1</c:v>
                </c:pt>
                <c:pt idx="71">
                  <c:v>1</c:v>
                </c:pt>
                <c:pt idx="72">
                  <c:v>3</c:v>
                </c:pt>
                <c:pt idx="73">
                  <c:v>15</c:v>
                </c:pt>
                <c:pt idx="74">
                  <c:v>7</c:v>
                </c:pt>
                <c:pt idx="75">
                  <c:v>1</c:v>
                </c:pt>
                <c:pt idx="76">
                  <c:v>1</c:v>
                </c:pt>
                <c:pt idx="77">
                  <c:v>28</c:v>
                </c:pt>
                <c:pt idx="78">
                  <c:v>1</c:v>
                </c:pt>
                <c:pt idx="79">
                  <c:v>1</c:v>
                </c:pt>
                <c:pt idx="80">
                  <c:v>14</c:v>
                </c:pt>
                <c:pt idx="81">
                  <c:v>1</c:v>
                </c:pt>
                <c:pt idx="82">
                  <c:v>1</c:v>
                </c:pt>
                <c:pt idx="83">
                  <c:v>8</c:v>
                </c:pt>
                <c:pt idx="84">
                  <c:v>3</c:v>
                </c:pt>
                <c:pt idx="85">
                  <c:v>1</c:v>
                </c:pt>
              </c:numCache>
            </c:numRef>
          </c:val>
        </c:ser>
        <c:dLbls>
          <c:showLegendKey val="0"/>
          <c:showVal val="0"/>
          <c:showCatName val="0"/>
          <c:showSerName val="0"/>
          <c:showPercent val="0"/>
          <c:showBubbleSize val="0"/>
        </c:dLbls>
        <c:gapWidth val="150"/>
        <c:overlap val="100"/>
        <c:axId val="213191040"/>
        <c:axId val="213200376"/>
      </c:barChart>
      <c:catAx>
        <c:axId val="213191040"/>
        <c:scaling>
          <c:orientation val="maxMin"/>
        </c:scaling>
        <c:delete val="0"/>
        <c:axPos val="l"/>
        <c:majorGridlines>
          <c:spPr>
            <a:ln>
              <a:solidFill>
                <a:srgbClr val="4F81BD">
                  <a:alpha val="57000"/>
                </a:srgbClr>
              </a:solidFill>
            </a:ln>
          </c:spPr>
        </c:majorGridlines>
        <c:numFmt formatCode="General" sourceLinked="0"/>
        <c:majorTickMark val="out"/>
        <c:minorTickMark val="none"/>
        <c:tickLblPos val="nextTo"/>
        <c:crossAx val="213200376"/>
        <c:crosses val="autoZero"/>
        <c:auto val="1"/>
        <c:lblAlgn val="ctr"/>
        <c:lblOffset val="100"/>
        <c:noMultiLvlLbl val="0"/>
      </c:catAx>
      <c:valAx>
        <c:axId val="213200376"/>
        <c:scaling>
          <c:orientation val="minMax"/>
          <c:max val="42643"/>
          <c:min val="42370"/>
        </c:scaling>
        <c:delete val="0"/>
        <c:axPos val="t"/>
        <c:majorGridlines/>
        <c:minorGridlines/>
        <c:numFmt formatCode="m/d;@" sourceLinked="0"/>
        <c:majorTickMark val="out"/>
        <c:minorTickMark val="none"/>
        <c:tickLblPos val="nextTo"/>
        <c:txPr>
          <a:bodyPr rot="0" vert="horz"/>
          <a:lstStyle/>
          <a:p>
            <a:pPr>
              <a:defRPr/>
            </a:pPr>
            <a:endParaRPr lang="en-US"/>
          </a:p>
        </c:txPr>
        <c:crossAx val="213191040"/>
        <c:crosses val="autoZero"/>
        <c:crossBetween val="between"/>
        <c:majorUnit val="14"/>
        <c:minorUnit val="7"/>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noFill/>
          </c:spPr>
          <c:invertIfNegative val="0"/>
          <c:cat>
            <c:strRef>
              <c:f>UpgradeTemplate!$D$13:$D$97</c:f>
              <c:strCache>
                <c:ptCount val="85"/>
                <c:pt idx="0">
                  <c:v>Assignment</c:v>
                </c:pt>
                <c:pt idx="1">
                  <c:v>0-PP01U</c:v>
                </c:pt>
                <c:pt idx="2">
                  <c:v>0-PP02U</c:v>
                </c:pt>
                <c:pt idx="3">
                  <c:v>0-PP03U</c:v>
                </c:pt>
                <c:pt idx="4">
                  <c:v>0-PP04U</c:v>
                </c:pt>
                <c:pt idx="5">
                  <c:v>UX Consulting </c:v>
                </c:pt>
                <c:pt idx="6">
                  <c:v>1-UX01U</c:v>
                </c:pt>
                <c:pt idx="7">
                  <c:v>1-UX03U</c:v>
                </c:pt>
                <c:pt idx="8">
                  <c:v>1-UX04U</c:v>
                </c:pt>
                <c:pt idx="9">
                  <c:v>1-UX05U</c:v>
                </c:pt>
                <c:pt idx="10">
                  <c:v>1-UX06U</c:v>
                </c:pt>
                <c:pt idx="11">
                  <c:v>1-UX07U</c:v>
                </c:pt>
                <c:pt idx="12">
                  <c:v>1-UX08U</c:v>
                </c:pt>
                <c:pt idx="13">
                  <c:v>1-UX09U</c:v>
                </c:pt>
                <c:pt idx="14">
                  <c:v>1-UX11U</c:v>
                </c:pt>
                <c:pt idx="15">
                  <c:v>1-UX12U</c:v>
                </c:pt>
                <c:pt idx="16">
                  <c:v>1-UX13U</c:v>
                </c:pt>
                <c:pt idx="17">
                  <c:v>1-UX14U</c:v>
                </c:pt>
                <c:pt idx="18">
                  <c:v>1-UX15U</c:v>
                </c:pt>
                <c:pt idx="19">
                  <c:v>1-UX16U</c:v>
                </c:pt>
                <c:pt idx="20">
                  <c:v>1-UX17U</c:v>
                </c:pt>
                <c:pt idx="21">
                  <c:v>1-UX18U</c:v>
                </c:pt>
                <c:pt idx="22">
                  <c:v>1-UX19U</c:v>
                </c:pt>
                <c:pt idx="23">
                  <c:v>Graphic Design</c:v>
                </c:pt>
                <c:pt idx="24">
                  <c:v>2a-GD01U</c:v>
                </c:pt>
                <c:pt idx="25">
                  <c:v>2a-GD02U</c:v>
                </c:pt>
                <c:pt idx="26">
                  <c:v>2a-GD03U</c:v>
                </c:pt>
                <c:pt idx="27">
                  <c:v>2a-GD04U</c:v>
                </c:pt>
                <c:pt idx="28">
                  <c:v>2a-GD05U</c:v>
                </c:pt>
                <c:pt idx="29">
                  <c:v>2a-GD06U</c:v>
                </c:pt>
                <c:pt idx="30">
                  <c:v>2a-GD07U</c:v>
                </c:pt>
                <c:pt idx="31">
                  <c:v>2a-GD08U</c:v>
                </c:pt>
                <c:pt idx="32">
                  <c:v>2a-GD09U</c:v>
                </c:pt>
                <c:pt idx="33">
                  <c:v>2a-GD10U</c:v>
                </c:pt>
                <c:pt idx="34">
                  <c:v>2a-GD11U</c:v>
                </c:pt>
                <c:pt idx="35">
                  <c:v>2a-GD12U</c:v>
                </c:pt>
                <c:pt idx="36">
                  <c:v>2a-GD13U</c:v>
                </c:pt>
                <c:pt idx="37">
                  <c:v>2a-GD14U</c:v>
                </c:pt>
                <c:pt idx="38">
                  <c:v>Content Prep</c:v>
                </c:pt>
                <c:pt idx="39">
                  <c:v>2b-CP01U</c:v>
                </c:pt>
                <c:pt idx="40">
                  <c:v>2b-CP02U</c:v>
                </c:pt>
                <c:pt idx="41">
                  <c:v>2b-CP03U</c:v>
                </c:pt>
                <c:pt idx="42">
                  <c:v>2b-CP04U</c:v>
                </c:pt>
                <c:pt idx="43">
                  <c:v>2b-CP05U</c:v>
                </c:pt>
                <c:pt idx="44">
                  <c:v>2b-CP06U</c:v>
                </c:pt>
                <c:pt idx="45">
                  <c:v>Development</c:v>
                </c:pt>
                <c:pt idx="46">
                  <c:v>2c-DV01U</c:v>
                </c:pt>
                <c:pt idx="47">
                  <c:v>2c-DV02U</c:v>
                </c:pt>
                <c:pt idx="48">
                  <c:v>2c-DV03U</c:v>
                </c:pt>
                <c:pt idx="49">
                  <c:v>2c-DV04U</c:v>
                </c:pt>
                <c:pt idx="50">
                  <c:v>2c-DV05U</c:v>
                </c:pt>
                <c:pt idx="51">
                  <c:v>2c-DV06U</c:v>
                </c:pt>
                <c:pt idx="52">
                  <c:v>2c-DV07U</c:v>
                </c:pt>
                <c:pt idx="53">
                  <c:v>2c-DV08U</c:v>
                </c:pt>
                <c:pt idx="54">
                  <c:v>2c-DV09U</c:v>
                </c:pt>
                <c:pt idx="55">
                  <c:v>2c-DV10U</c:v>
                </c:pt>
                <c:pt idx="56">
                  <c:v>2c-DV11U</c:v>
                </c:pt>
                <c:pt idx="57">
                  <c:v>2c-DV12U</c:v>
                </c:pt>
                <c:pt idx="58">
                  <c:v>2c-DV13U</c:v>
                </c:pt>
                <c:pt idx="59">
                  <c:v>2c-DV14U</c:v>
                </c:pt>
                <c:pt idx="60">
                  <c:v>2c-DV15U</c:v>
                </c:pt>
                <c:pt idx="61">
                  <c:v>Soft Launch</c:v>
                </c:pt>
                <c:pt idx="62">
                  <c:v>3-SL01U</c:v>
                </c:pt>
                <c:pt idx="63">
                  <c:v>3-SL02U</c:v>
                </c:pt>
                <c:pt idx="64">
                  <c:v>3-SL03U</c:v>
                </c:pt>
                <c:pt idx="65">
                  <c:v>3-SL04U</c:v>
                </c:pt>
                <c:pt idx="66">
                  <c:v>3-SL05U</c:v>
                </c:pt>
                <c:pt idx="67">
                  <c:v>3-SL06U</c:v>
                </c:pt>
                <c:pt idx="68">
                  <c:v>3-SL07U</c:v>
                </c:pt>
                <c:pt idx="69">
                  <c:v>3-SL08U</c:v>
                </c:pt>
                <c:pt idx="70">
                  <c:v>3-SL09U</c:v>
                </c:pt>
                <c:pt idx="71">
                  <c:v>3-SL10U</c:v>
                </c:pt>
                <c:pt idx="72">
                  <c:v>3-SL11U</c:v>
                </c:pt>
                <c:pt idx="73">
                  <c:v>3-SL12U</c:v>
                </c:pt>
                <c:pt idx="74">
                  <c:v>3-SL13U</c:v>
                </c:pt>
                <c:pt idx="75">
                  <c:v>3-SL14U</c:v>
                </c:pt>
                <c:pt idx="76">
                  <c:v>Go-Live &amp; Maint.</c:v>
                </c:pt>
                <c:pt idx="77">
                  <c:v>4-GM01U</c:v>
                </c:pt>
                <c:pt idx="78">
                  <c:v>4-GM02U</c:v>
                </c:pt>
                <c:pt idx="79">
                  <c:v>4-GM03U</c:v>
                </c:pt>
                <c:pt idx="80">
                  <c:v>4-GM04U</c:v>
                </c:pt>
                <c:pt idx="81">
                  <c:v>4-GM05U</c:v>
                </c:pt>
                <c:pt idx="82">
                  <c:v>4-GM06U</c:v>
                </c:pt>
                <c:pt idx="83">
                  <c:v>4-GM07U</c:v>
                </c:pt>
                <c:pt idx="84">
                  <c:v>4-GM08U</c:v>
                </c:pt>
              </c:strCache>
            </c:strRef>
          </c:cat>
          <c:val>
            <c:numRef>
              <c:f>UpgradeTemplate!$K$13:$K$97</c:f>
              <c:numCache>
                <c:formatCode>m/d/yyyy\ \ ddd</c:formatCode>
                <c:ptCount val="85"/>
                <c:pt idx="0">
                  <c:v>42370</c:v>
                </c:pt>
                <c:pt idx="1">
                  <c:v>42370</c:v>
                </c:pt>
                <c:pt idx="2">
                  <c:v>42374</c:v>
                </c:pt>
                <c:pt idx="3">
                  <c:v>42376</c:v>
                </c:pt>
                <c:pt idx="4">
                  <c:v>42381</c:v>
                </c:pt>
                <c:pt idx="5">
                  <c:v>42381</c:v>
                </c:pt>
                <c:pt idx="6">
                  <c:v>42381</c:v>
                </c:pt>
                <c:pt idx="7">
                  <c:v>42388</c:v>
                </c:pt>
                <c:pt idx="8">
                  <c:v>42389</c:v>
                </c:pt>
                <c:pt idx="9">
                  <c:v>42389</c:v>
                </c:pt>
                <c:pt idx="10">
                  <c:v>42389</c:v>
                </c:pt>
                <c:pt idx="11">
                  <c:v>42389</c:v>
                </c:pt>
                <c:pt idx="12">
                  <c:v>42390</c:v>
                </c:pt>
                <c:pt idx="13">
                  <c:v>42389</c:v>
                </c:pt>
                <c:pt idx="14">
                  <c:v>42397</c:v>
                </c:pt>
                <c:pt idx="15">
                  <c:v>42403</c:v>
                </c:pt>
                <c:pt idx="16">
                  <c:v>42403</c:v>
                </c:pt>
                <c:pt idx="17">
                  <c:v>42403</c:v>
                </c:pt>
                <c:pt idx="18">
                  <c:v>42408</c:v>
                </c:pt>
                <c:pt idx="19">
                  <c:v>42408</c:v>
                </c:pt>
                <c:pt idx="20">
                  <c:v>42408</c:v>
                </c:pt>
                <c:pt idx="21">
                  <c:v>42408</c:v>
                </c:pt>
                <c:pt idx="22">
                  <c:v>42408</c:v>
                </c:pt>
                <c:pt idx="23">
                  <c:v>42409</c:v>
                </c:pt>
                <c:pt idx="24">
                  <c:v>42409</c:v>
                </c:pt>
                <c:pt idx="25">
                  <c:v>42422</c:v>
                </c:pt>
                <c:pt idx="26">
                  <c:v>42425</c:v>
                </c:pt>
                <c:pt idx="27">
                  <c:v>42426</c:v>
                </c:pt>
                <c:pt idx="28">
                  <c:v>42426</c:v>
                </c:pt>
                <c:pt idx="29">
                  <c:v>42429</c:v>
                </c:pt>
                <c:pt idx="30">
                  <c:v>42478</c:v>
                </c:pt>
                <c:pt idx="31">
                  <c:v>42482</c:v>
                </c:pt>
                <c:pt idx="32">
                  <c:v>42486</c:v>
                </c:pt>
                <c:pt idx="33">
                  <c:v>42487</c:v>
                </c:pt>
                <c:pt idx="34">
                  <c:v>42495</c:v>
                </c:pt>
                <c:pt idx="35">
                  <c:v>42503</c:v>
                </c:pt>
                <c:pt idx="36">
                  <c:v>42508</c:v>
                </c:pt>
                <c:pt idx="37">
                  <c:v>42509</c:v>
                </c:pt>
                <c:pt idx="38">
                  <c:v>42404</c:v>
                </c:pt>
                <c:pt idx="39">
                  <c:v>42381</c:v>
                </c:pt>
                <c:pt idx="40">
                  <c:v>42389</c:v>
                </c:pt>
                <c:pt idx="41">
                  <c:v>42416</c:v>
                </c:pt>
                <c:pt idx="42">
                  <c:v>42418</c:v>
                </c:pt>
                <c:pt idx="43">
                  <c:v>42419</c:v>
                </c:pt>
                <c:pt idx="44">
                  <c:v>42426</c:v>
                </c:pt>
                <c:pt idx="45">
                  <c:v>42509</c:v>
                </c:pt>
                <c:pt idx="46">
                  <c:v>42509</c:v>
                </c:pt>
                <c:pt idx="47">
                  <c:v>42509</c:v>
                </c:pt>
                <c:pt idx="48">
                  <c:v>42509</c:v>
                </c:pt>
                <c:pt idx="49">
                  <c:v>42509</c:v>
                </c:pt>
                <c:pt idx="50">
                  <c:v>42524</c:v>
                </c:pt>
                <c:pt idx="51">
                  <c:v>42545</c:v>
                </c:pt>
                <c:pt idx="52">
                  <c:v>42562</c:v>
                </c:pt>
                <c:pt idx="53">
                  <c:v>42563</c:v>
                </c:pt>
                <c:pt idx="54">
                  <c:v>42563</c:v>
                </c:pt>
                <c:pt idx="55">
                  <c:v>42570</c:v>
                </c:pt>
                <c:pt idx="56">
                  <c:v>42580</c:v>
                </c:pt>
                <c:pt idx="57">
                  <c:v>42583</c:v>
                </c:pt>
                <c:pt idx="58">
                  <c:v>42586</c:v>
                </c:pt>
                <c:pt idx="59">
                  <c:v>42590</c:v>
                </c:pt>
                <c:pt idx="60">
                  <c:v>42591</c:v>
                </c:pt>
                <c:pt idx="61">
                  <c:v>42592</c:v>
                </c:pt>
                <c:pt idx="62">
                  <c:v>42592</c:v>
                </c:pt>
                <c:pt idx="63">
                  <c:v>42600</c:v>
                </c:pt>
                <c:pt idx="64">
                  <c:v>42604</c:v>
                </c:pt>
                <c:pt idx="65">
                  <c:v>42605</c:v>
                </c:pt>
                <c:pt idx="66">
                  <c:v>42598</c:v>
                </c:pt>
                <c:pt idx="67">
                  <c:v>42598</c:v>
                </c:pt>
                <c:pt idx="68">
                  <c:v>42598</c:v>
                </c:pt>
                <c:pt idx="69">
                  <c:v>42599</c:v>
                </c:pt>
                <c:pt idx="70">
                  <c:v>42600</c:v>
                </c:pt>
                <c:pt idx="71">
                  <c:v>42601</c:v>
                </c:pt>
                <c:pt idx="72">
                  <c:v>42604</c:v>
                </c:pt>
                <c:pt idx="73">
                  <c:v>42619</c:v>
                </c:pt>
                <c:pt idx="74">
                  <c:v>42626</c:v>
                </c:pt>
                <c:pt idx="75">
                  <c:v>42599</c:v>
                </c:pt>
                <c:pt idx="76">
                  <c:v>42599</c:v>
                </c:pt>
                <c:pt idx="77">
                  <c:v>42599</c:v>
                </c:pt>
                <c:pt idx="78">
                  <c:v>42626</c:v>
                </c:pt>
                <c:pt idx="79">
                  <c:v>42599</c:v>
                </c:pt>
                <c:pt idx="80">
                  <c:v>42613</c:v>
                </c:pt>
                <c:pt idx="81">
                  <c:v>42614</c:v>
                </c:pt>
                <c:pt idx="82">
                  <c:v>42614</c:v>
                </c:pt>
                <c:pt idx="83">
                  <c:v>42622</c:v>
                </c:pt>
                <c:pt idx="84">
                  <c:v>42625</c:v>
                </c:pt>
              </c:numCache>
            </c:numRef>
          </c:val>
        </c:ser>
        <c:ser>
          <c:idx val="1"/>
          <c:order val="1"/>
          <c:spPr>
            <a:solidFill>
              <a:srgbClr val="381F6B"/>
            </a:solidFill>
          </c:spPr>
          <c:invertIfNegative val="0"/>
          <c:dPt>
            <c:idx val="0"/>
            <c:invertIfNegative val="0"/>
            <c:bubble3D val="0"/>
          </c:dPt>
          <c:dPt>
            <c:idx val="5"/>
            <c:invertIfNegative val="0"/>
            <c:bubble3D val="0"/>
          </c:dPt>
          <c:dPt>
            <c:idx val="6"/>
            <c:invertIfNegative val="0"/>
            <c:bubble3D val="0"/>
          </c:dPt>
          <c:dPt>
            <c:idx val="8"/>
            <c:invertIfNegative val="0"/>
            <c:bubble3D val="0"/>
          </c:dPt>
          <c:dPt>
            <c:idx val="9"/>
            <c:invertIfNegative val="0"/>
            <c:bubble3D val="0"/>
          </c:dPt>
          <c:dPt>
            <c:idx val="13"/>
            <c:invertIfNegative val="0"/>
            <c:bubble3D val="0"/>
          </c:dPt>
          <c:dPt>
            <c:idx val="14"/>
            <c:invertIfNegative val="0"/>
            <c:bubble3D val="0"/>
          </c:dPt>
          <c:dPt>
            <c:idx val="16"/>
            <c:invertIfNegative val="0"/>
            <c:bubble3D val="0"/>
          </c:dPt>
          <c:dPt>
            <c:idx val="21"/>
            <c:invertIfNegative val="0"/>
            <c:bubble3D val="0"/>
          </c:dPt>
          <c:cat>
            <c:strRef>
              <c:f>UpgradeTemplate!$D$13:$D$97</c:f>
              <c:strCache>
                <c:ptCount val="85"/>
                <c:pt idx="0">
                  <c:v>Assignment</c:v>
                </c:pt>
                <c:pt idx="1">
                  <c:v>0-PP01U</c:v>
                </c:pt>
                <c:pt idx="2">
                  <c:v>0-PP02U</c:v>
                </c:pt>
                <c:pt idx="3">
                  <c:v>0-PP03U</c:v>
                </c:pt>
                <c:pt idx="4">
                  <c:v>0-PP04U</c:v>
                </c:pt>
                <c:pt idx="5">
                  <c:v>UX Consulting </c:v>
                </c:pt>
                <c:pt idx="6">
                  <c:v>1-UX01U</c:v>
                </c:pt>
                <c:pt idx="7">
                  <c:v>1-UX03U</c:v>
                </c:pt>
                <c:pt idx="8">
                  <c:v>1-UX04U</c:v>
                </c:pt>
                <c:pt idx="9">
                  <c:v>1-UX05U</c:v>
                </c:pt>
                <c:pt idx="10">
                  <c:v>1-UX06U</c:v>
                </c:pt>
                <c:pt idx="11">
                  <c:v>1-UX07U</c:v>
                </c:pt>
                <c:pt idx="12">
                  <c:v>1-UX08U</c:v>
                </c:pt>
                <c:pt idx="13">
                  <c:v>1-UX09U</c:v>
                </c:pt>
                <c:pt idx="14">
                  <c:v>1-UX11U</c:v>
                </c:pt>
                <c:pt idx="15">
                  <c:v>1-UX12U</c:v>
                </c:pt>
                <c:pt idx="16">
                  <c:v>1-UX13U</c:v>
                </c:pt>
                <c:pt idx="17">
                  <c:v>1-UX14U</c:v>
                </c:pt>
                <c:pt idx="18">
                  <c:v>1-UX15U</c:v>
                </c:pt>
                <c:pt idx="19">
                  <c:v>1-UX16U</c:v>
                </c:pt>
                <c:pt idx="20">
                  <c:v>1-UX17U</c:v>
                </c:pt>
                <c:pt idx="21">
                  <c:v>1-UX18U</c:v>
                </c:pt>
                <c:pt idx="22">
                  <c:v>1-UX19U</c:v>
                </c:pt>
                <c:pt idx="23">
                  <c:v>Graphic Design</c:v>
                </c:pt>
                <c:pt idx="24">
                  <c:v>2a-GD01U</c:v>
                </c:pt>
                <c:pt idx="25">
                  <c:v>2a-GD02U</c:v>
                </c:pt>
                <c:pt idx="26">
                  <c:v>2a-GD03U</c:v>
                </c:pt>
                <c:pt idx="27">
                  <c:v>2a-GD04U</c:v>
                </c:pt>
                <c:pt idx="28">
                  <c:v>2a-GD05U</c:v>
                </c:pt>
                <c:pt idx="29">
                  <c:v>2a-GD06U</c:v>
                </c:pt>
                <c:pt idx="30">
                  <c:v>2a-GD07U</c:v>
                </c:pt>
                <c:pt idx="31">
                  <c:v>2a-GD08U</c:v>
                </c:pt>
                <c:pt idx="32">
                  <c:v>2a-GD09U</c:v>
                </c:pt>
                <c:pt idx="33">
                  <c:v>2a-GD10U</c:v>
                </c:pt>
                <c:pt idx="34">
                  <c:v>2a-GD11U</c:v>
                </c:pt>
                <c:pt idx="35">
                  <c:v>2a-GD12U</c:v>
                </c:pt>
                <c:pt idx="36">
                  <c:v>2a-GD13U</c:v>
                </c:pt>
                <c:pt idx="37">
                  <c:v>2a-GD14U</c:v>
                </c:pt>
                <c:pt idx="38">
                  <c:v>Content Prep</c:v>
                </c:pt>
                <c:pt idx="39">
                  <c:v>2b-CP01U</c:v>
                </c:pt>
                <c:pt idx="40">
                  <c:v>2b-CP02U</c:v>
                </c:pt>
                <c:pt idx="41">
                  <c:v>2b-CP03U</c:v>
                </c:pt>
                <c:pt idx="42">
                  <c:v>2b-CP04U</c:v>
                </c:pt>
                <c:pt idx="43">
                  <c:v>2b-CP05U</c:v>
                </c:pt>
                <c:pt idx="44">
                  <c:v>2b-CP06U</c:v>
                </c:pt>
                <c:pt idx="45">
                  <c:v>Development</c:v>
                </c:pt>
                <c:pt idx="46">
                  <c:v>2c-DV01U</c:v>
                </c:pt>
                <c:pt idx="47">
                  <c:v>2c-DV02U</c:v>
                </c:pt>
                <c:pt idx="48">
                  <c:v>2c-DV03U</c:v>
                </c:pt>
                <c:pt idx="49">
                  <c:v>2c-DV04U</c:v>
                </c:pt>
                <c:pt idx="50">
                  <c:v>2c-DV05U</c:v>
                </c:pt>
                <c:pt idx="51">
                  <c:v>2c-DV06U</c:v>
                </c:pt>
                <c:pt idx="52">
                  <c:v>2c-DV07U</c:v>
                </c:pt>
                <c:pt idx="53">
                  <c:v>2c-DV08U</c:v>
                </c:pt>
                <c:pt idx="54">
                  <c:v>2c-DV09U</c:v>
                </c:pt>
                <c:pt idx="55">
                  <c:v>2c-DV10U</c:v>
                </c:pt>
                <c:pt idx="56">
                  <c:v>2c-DV11U</c:v>
                </c:pt>
                <c:pt idx="57">
                  <c:v>2c-DV12U</c:v>
                </c:pt>
                <c:pt idx="58">
                  <c:v>2c-DV13U</c:v>
                </c:pt>
                <c:pt idx="59">
                  <c:v>2c-DV14U</c:v>
                </c:pt>
                <c:pt idx="60">
                  <c:v>2c-DV15U</c:v>
                </c:pt>
                <c:pt idx="61">
                  <c:v>Soft Launch</c:v>
                </c:pt>
                <c:pt idx="62">
                  <c:v>3-SL01U</c:v>
                </c:pt>
                <c:pt idx="63">
                  <c:v>3-SL02U</c:v>
                </c:pt>
                <c:pt idx="64">
                  <c:v>3-SL03U</c:v>
                </c:pt>
                <c:pt idx="65">
                  <c:v>3-SL04U</c:v>
                </c:pt>
                <c:pt idx="66">
                  <c:v>3-SL05U</c:v>
                </c:pt>
                <c:pt idx="67">
                  <c:v>3-SL06U</c:v>
                </c:pt>
                <c:pt idx="68">
                  <c:v>3-SL07U</c:v>
                </c:pt>
                <c:pt idx="69">
                  <c:v>3-SL08U</c:v>
                </c:pt>
                <c:pt idx="70">
                  <c:v>3-SL09U</c:v>
                </c:pt>
                <c:pt idx="71">
                  <c:v>3-SL10U</c:v>
                </c:pt>
                <c:pt idx="72">
                  <c:v>3-SL11U</c:v>
                </c:pt>
                <c:pt idx="73">
                  <c:v>3-SL12U</c:v>
                </c:pt>
                <c:pt idx="74">
                  <c:v>3-SL13U</c:v>
                </c:pt>
                <c:pt idx="75">
                  <c:v>3-SL14U</c:v>
                </c:pt>
                <c:pt idx="76">
                  <c:v>Go-Live &amp; Maint.</c:v>
                </c:pt>
                <c:pt idx="77">
                  <c:v>4-GM01U</c:v>
                </c:pt>
                <c:pt idx="78">
                  <c:v>4-GM02U</c:v>
                </c:pt>
                <c:pt idx="79">
                  <c:v>4-GM03U</c:v>
                </c:pt>
                <c:pt idx="80">
                  <c:v>4-GM04U</c:v>
                </c:pt>
                <c:pt idx="81">
                  <c:v>4-GM05U</c:v>
                </c:pt>
                <c:pt idx="82">
                  <c:v>4-GM06U</c:v>
                </c:pt>
                <c:pt idx="83">
                  <c:v>4-GM07U</c:v>
                </c:pt>
                <c:pt idx="84">
                  <c:v>4-GM08U</c:v>
                </c:pt>
              </c:strCache>
            </c:strRef>
          </c:cat>
          <c:val>
            <c:numRef>
              <c:f>UpgradeTemplate!$P$13:$P$97</c:f>
              <c:numCache>
                <c:formatCode>0</c:formatCode>
                <c:ptCount val="85"/>
                <c:pt idx="0">
                  <c:v>12</c:v>
                </c:pt>
                <c:pt idx="1">
                  <c:v>4</c:v>
                </c:pt>
                <c:pt idx="2">
                  <c:v>2</c:v>
                </c:pt>
                <c:pt idx="3">
                  <c:v>5</c:v>
                </c:pt>
                <c:pt idx="4">
                  <c:v>1</c:v>
                </c:pt>
                <c:pt idx="5">
                  <c:v>23</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101</c:v>
                </c:pt>
                <c:pt idx="24">
                  <c:v>1</c:v>
                </c:pt>
                <c:pt idx="25">
                  <c:v>3</c:v>
                </c:pt>
                <c:pt idx="26">
                  <c:v>1</c:v>
                </c:pt>
                <c:pt idx="27">
                  <c:v>3</c:v>
                </c:pt>
                <c:pt idx="28">
                  <c:v>3</c:v>
                </c:pt>
                <c:pt idx="29">
                  <c:v>28</c:v>
                </c:pt>
                <c:pt idx="30">
                  <c:v>1</c:v>
                </c:pt>
                <c:pt idx="31">
                  <c:v>4</c:v>
                </c:pt>
                <c:pt idx="32">
                  <c:v>1</c:v>
                </c:pt>
                <c:pt idx="33">
                  <c:v>1</c:v>
                </c:pt>
                <c:pt idx="34">
                  <c:v>8</c:v>
                </c:pt>
                <c:pt idx="35">
                  <c:v>5</c:v>
                </c:pt>
                <c:pt idx="36">
                  <c:v>1</c:v>
                </c:pt>
                <c:pt idx="37">
                  <c:v>1</c:v>
                </c:pt>
                <c:pt idx="38">
                  <c:v>25</c:v>
                </c:pt>
                <c:pt idx="39">
                  <c:v>1</c:v>
                </c:pt>
                <c:pt idx="40">
                  <c:v>7</c:v>
                </c:pt>
                <c:pt idx="41">
                  <c:v>1</c:v>
                </c:pt>
                <c:pt idx="42">
                  <c:v>1</c:v>
                </c:pt>
                <c:pt idx="43">
                  <c:v>7</c:v>
                </c:pt>
                <c:pt idx="44">
                  <c:v>3</c:v>
                </c:pt>
                <c:pt idx="45">
                  <c:v>83</c:v>
                </c:pt>
                <c:pt idx="46">
                  <c:v>1</c:v>
                </c:pt>
                <c:pt idx="47">
                  <c:v>1</c:v>
                </c:pt>
                <c:pt idx="48">
                  <c:v>7</c:v>
                </c:pt>
                <c:pt idx="49">
                  <c:v>7</c:v>
                </c:pt>
                <c:pt idx="50">
                  <c:v>14</c:v>
                </c:pt>
                <c:pt idx="51">
                  <c:v>17</c:v>
                </c:pt>
                <c:pt idx="52">
                  <c:v>1</c:v>
                </c:pt>
                <c:pt idx="53">
                  <c:v>1</c:v>
                </c:pt>
                <c:pt idx="54">
                  <c:v>7</c:v>
                </c:pt>
                <c:pt idx="55">
                  <c:v>10</c:v>
                </c:pt>
                <c:pt idx="56">
                  <c:v>3</c:v>
                </c:pt>
                <c:pt idx="57">
                  <c:v>1</c:v>
                </c:pt>
                <c:pt idx="58">
                  <c:v>4</c:v>
                </c:pt>
                <c:pt idx="59">
                  <c:v>1</c:v>
                </c:pt>
                <c:pt idx="60">
                  <c:v>1</c:v>
                </c:pt>
                <c:pt idx="61">
                  <c:v>35</c:v>
                </c:pt>
                <c:pt idx="62">
                  <c:v>1</c:v>
                </c:pt>
                <c:pt idx="63">
                  <c:v>4</c:v>
                </c:pt>
                <c:pt idx="64">
                  <c:v>1</c:v>
                </c:pt>
                <c:pt idx="65">
                  <c:v>1</c:v>
                </c:pt>
                <c:pt idx="66">
                  <c:v>1</c:v>
                </c:pt>
                <c:pt idx="67">
                  <c:v>1</c:v>
                </c:pt>
                <c:pt idx="68">
                  <c:v>1</c:v>
                </c:pt>
                <c:pt idx="69">
                  <c:v>1</c:v>
                </c:pt>
                <c:pt idx="70">
                  <c:v>1</c:v>
                </c:pt>
                <c:pt idx="71">
                  <c:v>3</c:v>
                </c:pt>
                <c:pt idx="72">
                  <c:v>15</c:v>
                </c:pt>
                <c:pt idx="73">
                  <c:v>7</c:v>
                </c:pt>
                <c:pt idx="74">
                  <c:v>1</c:v>
                </c:pt>
                <c:pt idx="75">
                  <c:v>1</c:v>
                </c:pt>
                <c:pt idx="76">
                  <c:v>28</c:v>
                </c:pt>
                <c:pt idx="77">
                  <c:v>1</c:v>
                </c:pt>
                <c:pt idx="78">
                  <c:v>1</c:v>
                </c:pt>
                <c:pt idx="79">
                  <c:v>14</c:v>
                </c:pt>
                <c:pt idx="80">
                  <c:v>1</c:v>
                </c:pt>
                <c:pt idx="81">
                  <c:v>1</c:v>
                </c:pt>
                <c:pt idx="82">
                  <c:v>8</c:v>
                </c:pt>
                <c:pt idx="83">
                  <c:v>3</c:v>
                </c:pt>
                <c:pt idx="84">
                  <c:v>1</c:v>
                </c:pt>
              </c:numCache>
            </c:numRef>
          </c:val>
        </c:ser>
        <c:dLbls>
          <c:showLegendKey val="0"/>
          <c:showVal val="0"/>
          <c:showCatName val="0"/>
          <c:showSerName val="0"/>
          <c:showPercent val="0"/>
          <c:showBubbleSize val="0"/>
        </c:dLbls>
        <c:gapWidth val="150"/>
        <c:overlap val="100"/>
        <c:axId val="212790584"/>
        <c:axId val="213241032"/>
      </c:barChart>
      <c:catAx>
        <c:axId val="212790584"/>
        <c:scaling>
          <c:orientation val="maxMin"/>
        </c:scaling>
        <c:delete val="0"/>
        <c:axPos val="l"/>
        <c:majorGridlines>
          <c:spPr>
            <a:ln>
              <a:solidFill>
                <a:srgbClr val="4F81BD">
                  <a:alpha val="57000"/>
                </a:srgbClr>
              </a:solidFill>
            </a:ln>
          </c:spPr>
        </c:majorGridlines>
        <c:numFmt formatCode="General" sourceLinked="0"/>
        <c:majorTickMark val="out"/>
        <c:minorTickMark val="none"/>
        <c:tickLblPos val="nextTo"/>
        <c:crossAx val="213241032"/>
        <c:crosses val="autoZero"/>
        <c:auto val="1"/>
        <c:lblAlgn val="ctr"/>
        <c:lblOffset val="100"/>
        <c:noMultiLvlLbl val="0"/>
      </c:catAx>
      <c:valAx>
        <c:axId val="213241032"/>
        <c:scaling>
          <c:orientation val="minMax"/>
          <c:max val="42643"/>
          <c:min val="42370"/>
        </c:scaling>
        <c:delete val="0"/>
        <c:axPos val="t"/>
        <c:majorGridlines/>
        <c:minorGridlines/>
        <c:numFmt formatCode="m/d;@" sourceLinked="0"/>
        <c:majorTickMark val="out"/>
        <c:minorTickMark val="none"/>
        <c:tickLblPos val="nextTo"/>
        <c:txPr>
          <a:bodyPr rot="0" vert="horz"/>
          <a:lstStyle/>
          <a:p>
            <a:pPr>
              <a:defRPr/>
            </a:pPr>
            <a:endParaRPr lang="en-US"/>
          </a:p>
        </c:txPr>
        <c:crossAx val="212790584"/>
        <c:crosses val="autoZero"/>
        <c:crossBetween val="between"/>
        <c:majorUnit val="14"/>
        <c:minorUnit val="7"/>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17</xdr:col>
      <xdr:colOff>148476</xdr:colOff>
      <xdr:row>11</xdr:row>
      <xdr:rowOff>313766</xdr:rowOff>
    </xdr:from>
    <xdr:to>
      <xdr:col>37</xdr:col>
      <xdr:colOff>193301</xdr:colOff>
      <xdr:row>98</xdr:row>
      <xdr:rowOff>145676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148476</xdr:colOff>
      <xdr:row>11</xdr:row>
      <xdr:rowOff>313766</xdr:rowOff>
    </xdr:from>
    <xdr:to>
      <xdr:col>37</xdr:col>
      <xdr:colOff>193301</xdr:colOff>
      <xdr:row>97</xdr:row>
      <xdr:rowOff>145676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ng/OneDrive/VTS/Departments/Operations/PSR/wPSR/SourceProjectDetai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TMLIST"/>
      <sheetName val="HOLIDAYS"/>
      <sheetName val="notes"/>
      <sheetName val="Brand Colors"/>
      <sheetName val="Phase List"/>
    </sheetNames>
    <sheetDataSet>
      <sheetData sheetId="0">
        <row r="1">
          <cell r="A1" t="str">
            <v>PJID</v>
          </cell>
          <cell r="B1" t="str">
            <v>PJGID</v>
          </cell>
          <cell r="C1" t="str">
            <v>PNAME</v>
          </cell>
          <cell r="D1" t="str">
            <v>EXDATE</v>
          </cell>
          <cell r="E1" t="str">
            <v>ACTDATE</v>
          </cell>
          <cell r="F1" t="str">
            <v>RECUR SERVICE</v>
          </cell>
          <cell r="G1" t="str">
            <v>CTOTAL</v>
          </cell>
          <cell r="H1" t="str">
            <v>PROJECT TYPE</v>
          </cell>
          <cell r="I1" t="str">
            <v>CATEGORY</v>
          </cell>
          <cell r="J1" t="str">
            <v>DESCRIPTION</v>
          </cell>
          <cell r="K1" t="str">
            <v>PM</v>
          </cell>
          <cell r="L1" t="str">
            <v>PM ASSIGN DATE</v>
          </cell>
          <cell r="M1" t="str">
            <v>GO LIVE DATE</v>
          </cell>
          <cell r="N1" t="str">
            <v>NUM PAYMENTS</v>
          </cell>
          <cell r="O1" t="str">
            <v>QBNUM</v>
          </cell>
          <cell r="P1" t="str">
            <v>BILLING NOTES</v>
          </cell>
        </row>
        <row r="2">
          <cell r="A2" t="str">
            <v>vi101.1</v>
          </cell>
          <cell r="B2" t="str">
            <v>vi101</v>
          </cell>
          <cell r="C2" t="str">
            <v>Vision Place Holder Project Name</v>
          </cell>
          <cell r="D2">
            <v>42370</v>
          </cell>
          <cell r="E2">
            <v>42370</v>
          </cell>
          <cell r="F2" t="str">
            <v>visionLive</v>
          </cell>
          <cell r="G2">
            <v>50000</v>
          </cell>
          <cell r="H2" t="str">
            <v>New Site</v>
          </cell>
          <cell r="K2" t="str">
            <v>PM1</v>
          </cell>
          <cell r="N2">
            <v>4</v>
          </cell>
        </row>
        <row r="3">
          <cell r="A3" t="str">
            <v>vi102.1</v>
          </cell>
          <cell r="B3" t="str">
            <v>vi102</v>
          </cell>
          <cell r="C3" t="str">
            <v>Vision Place Holder Upgrade Project Name</v>
          </cell>
          <cell r="D3">
            <v>42370</v>
          </cell>
          <cell r="E3">
            <v>42370</v>
          </cell>
          <cell r="F3" t="str">
            <v>visionCMS</v>
          </cell>
          <cell r="G3">
            <v>30000</v>
          </cell>
          <cell r="H3" t="str">
            <v>Upgrade</v>
          </cell>
          <cell r="K3" t="str">
            <v>PM2</v>
          </cell>
          <cell r="N3">
            <v>4</v>
          </cell>
        </row>
        <row r="4">
          <cell r="A4" t="str">
            <v>AL101</v>
          </cell>
          <cell r="C4" t="str">
            <v>Pike Road, Town of AL</v>
          </cell>
          <cell r="D4">
            <v>41908</v>
          </cell>
          <cell r="F4" t="str">
            <v xml:space="preserve">visionLive </v>
          </cell>
          <cell r="G4">
            <v>25430</v>
          </cell>
          <cell r="H4" t="str">
            <v>Launched</v>
          </cell>
          <cell r="K4" t="str">
            <v>Rolman / Jannelle</v>
          </cell>
          <cell r="M4">
            <v>42271</v>
          </cell>
          <cell r="N4">
            <v>5</v>
          </cell>
          <cell r="P4" t="str">
            <v>An initial payment equal to 20% ($7,286) of the total cost (2) A payment equal to 20% ($7,286) of the total cost upon Town approval of the homepage wireframe (3) A payment equal to 20% ($7,286) of the total cost upon Town approval of homepage design comp (4) A payment equal to 20% ($3,619.34) of the total cost upon implementation of the Vision Content Management System on a Contractor's server (5) A payment equal to 20% ($3,619.34) of the total cost 21 days from Completion as defined in the contract</v>
          </cell>
        </row>
        <row r="5">
          <cell r="A5" t="str">
            <v>AZ101</v>
          </cell>
          <cell r="C5" t="str">
            <v>Mesa - Library, AZ</v>
          </cell>
          <cell r="D5">
            <v>41807</v>
          </cell>
          <cell r="F5" t="str">
            <v xml:space="preserve">visionLive </v>
          </cell>
          <cell r="G5">
            <v>14000</v>
          </cell>
          <cell r="H5" t="str">
            <v>Development</v>
          </cell>
          <cell r="K5" t="str">
            <v>DRod</v>
          </cell>
          <cell r="M5">
            <v>42360</v>
          </cell>
          <cell r="N5">
            <v>4</v>
          </cell>
          <cell r="P5" t="str">
            <v xml:space="preserve">An initial payment equal to 25% ($3,500) of the total cost; (2) A payment equal to 25% ($3,500) of the total cost upon City approval of the homepage wireframe; (3) A payment equal to 25% ($3,500) of the total cost upon implementation of the Vision Content Management System on a Contractor’s server; (4) A payment equal to 25% ($3,500) of the total cost 21 days from Completion </v>
          </cell>
        </row>
        <row r="6">
          <cell r="A6" t="str">
            <v>AZ102</v>
          </cell>
          <cell r="C6" t="str">
            <v>Mesa - Design Theme, AZ</v>
          </cell>
          <cell r="D6">
            <v>41807</v>
          </cell>
          <cell r="G6">
            <v>1625</v>
          </cell>
          <cell r="H6" t="str">
            <v>Sub-Site</v>
          </cell>
          <cell r="K6" t="str">
            <v>Uriz/Brian</v>
          </cell>
          <cell r="N6">
            <v>5</v>
          </cell>
          <cell r="P6" t="str">
            <v xml:space="preserve">An initial payment equal to 25% ($406.25) of the total cost; (2) A payment equal to 25% ($406.25) of the total cost upon City approval of the homepage wireframe; (3) A payment equal to 25% ($406.25) of the total cost upon implementation of the Vision Content Management System on a Contractor’s server; (4) A payment equal to 25% ($406.25) of the total cost 21 days from Completion </v>
          </cell>
        </row>
        <row r="7">
          <cell r="A7" t="str">
            <v>AZ103</v>
          </cell>
          <cell r="C7" t="str">
            <v>Mesa, City of AZ - Airport Subsite</v>
          </cell>
          <cell r="D7">
            <v>41807</v>
          </cell>
          <cell r="F7" t="str">
            <v xml:space="preserve">visionLive </v>
          </cell>
          <cell r="G7">
            <v>14000</v>
          </cell>
          <cell r="H7" t="str">
            <v>Development</v>
          </cell>
          <cell r="K7" t="str">
            <v>Uriz/Brian</v>
          </cell>
          <cell r="M7">
            <v>42360</v>
          </cell>
          <cell r="N7">
            <v>4</v>
          </cell>
          <cell r="P7" t="str">
            <v xml:space="preserve">An initial payment equal to 25% ($3,500) of the total cost; (2) A payment equal to 25% ($3,500) of the total cost upon City approval of the homepage wireframe; (3) A payment equal to 25% ($3,500) of the total cost upon implementation of the Vision Content Management System on a Contractor’s server; (4) A payment equal to 25% ($3,500) of the total cost 21 days from Completion </v>
          </cell>
        </row>
        <row r="8">
          <cell r="A8" t="str">
            <v>AZ104</v>
          </cell>
          <cell r="C8" t="str">
            <v>Mesa, City of AZ - Museum Subsite</v>
          </cell>
          <cell r="D8">
            <v>41807</v>
          </cell>
          <cell r="F8" t="str">
            <v xml:space="preserve">visionLive </v>
          </cell>
          <cell r="G8">
            <v>14000</v>
          </cell>
          <cell r="H8" t="str">
            <v>Development</v>
          </cell>
          <cell r="K8" t="str">
            <v>Uriz/Brian</v>
          </cell>
          <cell r="M8">
            <v>42360</v>
          </cell>
          <cell r="N8">
            <v>4</v>
          </cell>
          <cell r="P8" t="str">
            <v xml:space="preserve">An initial payment equal to 25% ($3,500) of the total cost; (2) A payment equal to 25% ($3,500) of the total cost upon City approval of the homepage wireframe; (3) A payment equal to 25% ($3,500) of the total cost upon implementation of the Vision Content Management System on a Contractor’s server; (4) A payment equal to 25% ($3,500) of the total cost 21 days from Completion </v>
          </cell>
        </row>
        <row r="9">
          <cell r="A9" t="str">
            <v>AZ105</v>
          </cell>
          <cell r="C9" t="str">
            <v>Sedona, City of - AZ</v>
          </cell>
          <cell r="D9">
            <v>41946</v>
          </cell>
          <cell r="G9">
            <v>26000</v>
          </cell>
          <cell r="H9" t="str">
            <v>Development</v>
          </cell>
          <cell r="K9" t="str">
            <v>Sherry</v>
          </cell>
          <cell r="L9">
            <v>42333</v>
          </cell>
          <cell r="N9">
            <v>5</v>
          </cell>
          <cell r="P9" t="str">
            <v xml:space="preserve">(1) An initial payment equal to 20% ($5,200) of the total cost (2) A payment equal to 20% ($5,200) of the total cost upon City approval of the homepage wireframe (3) A payment equal to 20% ($5,200) of the total cost upon City approval of the homepage design comp (4) A payment equal to 20% ($5,200) of the total cost upon implementation of the Vision Content Management System on a Contractor's server (5) A payment equal to 20% ($5,200) of the total cost 21 days from Completion </v>
          </cell>
        </row>
        <row r="10">
          <cell r="A10" t="str">
            <v>AZ106</v>
          </cell>
          <cell r="C10" t="str">
            <v>Tempe, City of - AZ</v>
          </cell>
          <cell r="D10">
            <v>42332</v>
          </cell>
          <cell r="G10">
            <v>1185</v>
          </cell>
          <cell r="H10" t="str">
            <v xml:space="preserve">Addendum </v>
          </cell>
          <cell r="J10" t="str">
            <v xml:space="preserve">2 customizations to nev. </v>
          </cell>
          <cell r="N10">
            <v>1</v>
          </cell>
        </row>
        <row r="11">
          <cell r="A11" t="str">
            <v>AZ107</v>
          </cell>
          <cell r="C11" t="str">
            <v>Yuma, County of - AZ</v>
          </cell>
          <cell r="D11">
            <v>42361</v>
          </cell>
          <cell r="F11" t="str">
            <v>visionLive</v>
          </cell>
          <cell r="G11">
            <v>15000</v>
          </cell>
          <cell r="H11" t="str">
            <v>Redesign</v>
          </cell>
          <cell r="J11" t="str">
            <v>Redesign</v>
          </cell>
          <cell r="K11" t="str">
            <v>TBD</v>
          </cell>
          <cell r="N11">
            <v>2</v>
          </cell>
          <cell r="P11" t="str">
            <v>An initial payment equal to 50 %($7,500) of the total cost; A payment equal to 50% ($7,500) of the total cost within 21 days after Completion</v>
          </cell>
        </row>
        <row r="12">
          <cell r="A12" t="str">
            <v>CA101</v>
          </cell>
          <cell r="C12" t="str">
            <v xml:space="preserve">Ontario Convention Center, CA- (ON HOLD 3/13/2014) </v>
          </cell>
          <cell r="D12">
            <v>40968</v>
          </cell>
          <cell r="G12">
            <v>13980</v>
          </cell>
          <cell r="H12" t="str">
            <v>On Hold</v>
          </cell>
          <cell r="K12" t="str">
            <v>Uriz</v>
          </cell>
          <cell r="N12">
            <v>2</v>
          </cell>
          <cell r="P12" t="str">
            <v>An initial payment equal to 50% of the total cost (2) A payment equal to the remainder due ($4,990) upon completion of the work.</v>
          </cell>
        </row>
        <row r="13">
          <cell r="A13" t="str">
            <v>CA102</v>
          </cell>
          <cell r="C13" t="str">
            <v>Buena Park, City of - CA</v>
          </cell>
          <cell r="D13">
            <v>41339</v>
          </cell>
          <cell r="F13" t="str">
            <v>Hosting</v>
          </cell>
          <cell r="G13">
            <v>9500</v>
          </cell>
          <cell r="H13" t="str">
            <v>CMS Upgrade</v>
          </cell>
          <cell r="K13" t="str">
            <v>Sherry</v>
          </cell>
          <cell r="N13">
            <v>2</v>
          </cell>
          <cell r="P13" t="str">
            <v>An initial payment equal to 50% of the total cost (2) A payment equal to 50% of the total cost upon  completion of the work.</v>
          </cell>
        </row>
        <row r="14">
          <cell r="A14" t="str">
            <v>CA103</v>
          </cell>
          <cell r="C14" t="str">
            <v>Glendale, City of, CA</v>
          </cell>
          <cell r="D14">
            <v>41410</v>
          </cell>
          <cell r="F14" t="str">
            <v xml:space="preserve">visionLive </v>
          </cell>
          <cell r="G14">
            <v>119000</v>
          </cell>
          <cell r="H14" t="str">
            <v>Launched</v>
          </cell>
          <cell r="K14" t="str">
            <v>Jannelle</v>
          </cell>
          <cell r="M14">
            <v>41733</v>
          </cell>
          <cell r="N14">
            <v>5</v>
          </cell>
          <cell r="P14" t="str">
            <v xml:space="preserve">An initial payment equal to 20% ($23,800) of the total cost (2) A payment equal to 20% ($23,800) of the total cost upon City approval of the homepage wireframe (3) A payment equal to 20% ($23,800) of the total cost upon City approval of homepage  design comp and launch of the Pilot Website (4) A payment equal to 20% ($23,800) of the total cost upon implementation of the Vision Content Management System on a Consultant's server (5) A payment equal to 20% ($23,800) of the total cost upon Completion of the Internet and Intranet Websites. </v>
          </cell>
        </row>
        <row r="15">
          <cell r="A15" t="str">
            <v>CA104</v>
          </cell>
          <cell r="C15" t="str">
            <v>San Gabriel/Pomona Regional Center - CA</v>
          </cell>
          <cell r="D15">
            <v>41471</v>
          </cell>
          <cell r="F15" t="str">
            <v xml:space="preserve">visionLive </v>
          </cell>
          <cell r="G15">
            <v>29615</v>
          </cell>
          <cell r="H15" t="str">
            <v>Development</v>
          </cell>
          <cell r="K15" t="str">
            <v>Jannelle</v>
          </cell>
          <cell r="N15">
            <v>5</v>
          </cell>
          <cell r="P15" t="str">
            <v>An initial payment equal to 20% of the total cost ($3,433 for the SGPRC main website and $2,490 for the Foundation’s Design Theme (2) A payment equal to 20% of the total cost upon SGPRC approval of the homepage wireframe ($5,923 for the SGPRC main website); (3) A payment equal to 20% of the total cost upon SGPRC approval of homepage design comp ($5,923 for the SGPRC main website);(4) A payment equal to 20% of the total cost upon implementation of the Vision Content Management System on a Contractor’s server ($5,923 for the SGPRC main website);  (5) A payment equal to 20% of the total cost upon Completion of the website ($5,923 for the SGPRC main website).</v>
          </cell>
        </row>
        <row r="16">
          <cell r="A16" t="str">
            <v>CA105</v>
          </cell>
          <cell r="C16" t="str">
            <v>Diamond Bar, City of - CA</v>
          </cell>
          <cell r="D16">
            <v>41759</v>
          </cell>
          <cell r="F16" t="str">
            <v xml:space="preserve">visionLive </v>
          </cell>
          <cell r="G16">
            <v>34682</v>
          </cell>
          <cell r="H16" t="str">
            <v>CMS Upgrade</v>
          </cell>
          <cell r="K16" t="str">
            <v>Sherry</v>
          </cell>
          <cell r="N16">
            <v>2</v>
          </cell>
          <cell r="P16" t="str">
            <v>An initial payment equal to 50% ($ of the total cost (2) A payment equal to 50% of the total cost upon completion of the work.</v>
          </cell>
        </row>
        <row r="17">
          <cell r="A17" t="str">
            <v>CA106</v>
          </cell>
          <cell r="C17" t="str">
            <v>Cupertino, City of - CA</v>
          </cell>
          <cell r="D17">
            <v>41774</v>
          </cell>
          <cell r="F17" t="str">
            <v xml:space="preserve">visionLive </v>
          </cell>
          <cell r="G17">
            <v>22500</v>
          </cell>
          <cell r="H17" t="str">
            <v>CMS Upgrade</v>
          </cell>
          <cell r="K17" t="str">
            <v>Uriz</v>
          </cell>
          <cell r="N17">
            <v>2</v>
          </cell>
          <cell r="P17" t="str">
            <v>An initial payment equal to 50% of the total cost (2) A payment equal to 50% of the total cost upon completion of the work in Scope</v>
          </cell>
        </row>
        <row r="18">
          <cell r="A18" t="str">
            <v>CA107</v>
          </cell>
          <cell r="C18" t="str">
            <v>Newport Beach, City of , CA</v>
          </cell>
          <cell r="D18">
            <v>41778</v>
          </cell>
          <cell r="F18" t="str">
            <v xml:space="preserve">visionLive </v>
          </cell>
          <cell r="G18">
            <v>26500</v>
          </cell>
          <cell r="H18" t="str">
            <v>CMS Upgrade</v>
          </cell>
          <cell r="K18" t="str">
            <v>Jannelle</v>
          </cell>
          <cell r="P18" t="str">
            <v>visionCMS Upgrade: Fifty percent (50%) $13,250 prior to commence of Work</v>
          </cell>
        </row>
        <row r="19">
          <cell r="A19" t="str">
            <v>CA108</v>
          </cell>
          <cell r="C19" t="str">
            <v>Simi Valley, City of - CA</v>
          </cell>
          <cell r="D19">
            <v>41835</v>
          </cell>
          <cell r="F19" t="str">
            <v xml:space="preserve">visionLive </v>
          </cell>
          <cell r="G19">
            <v>20000</v>
          </cell>
          <cell r="H19" t="str">
            <v>CMS Upgrade</v>
          </cell>
          <cell r="K19" t="str">
            <v>TBD</v>
          </cell>
          <cell r="N19">
            <v>2</v>
          </cell>
          <cell r="P19" t="str">
            <v>An initial payment equal to 50% ($10,000) of the total cost upon execution of the agreement; (2) A final payment equal to the remainder of the total cost, upon completion of the visionCMS Upgrade and City's Approval</v>
          </cell>
        </row>
        <row r="20">
          <cell r="A20" t="str">
            <v>CA109</v>
          </cell>
          <cell r="C20" t="str">
            <v>Palm Desert, City of CA</v>
          </cell>
          <cell r="D20">
            <v>41844</v>
          </cell>
          <cell r="G20">
            <v>25400</v>
          </cell>
          <cell r="H20" t="str">
            <v>CMS Upgrade</v>
          </cell>
          <cell r="K20" t="str">
            <v>Jannelle</v>
          </cell>
          <cell r="N20">
            <v>2</v>
          </cell>
          <cell r="P20" t="str">
            <v>An initial payment equal to 50% ($ 12,700) of the total cost (2) A payment equal to 50%  ($ 12,700) of the total cost 21 days from Competion of work in Scope.</v>
          </cell>
        </row>
        <row r="21">
          <cell r="A21" t="str">
            <v>CA110</v>
          </cell>
          <cell r="C21" t="str">
            <v>La Mirada, City of, CA</v>
          </cell>
          <cell r="D21">
            <v>41904</v>
          </cell>
          <cell r="F21" t="str">
            <v>Hosting</v>
          </cell>
          <cell r="G21">
            <v>22500</v>
          </cell>
          <cell r="H21" t="str">
            <v>CMS Upgrade</v>
          </cell>
          <cell r="K21" t="str">
            <v>Jannelle</v>
          </cell>
          <cell r="M21">
            <v>42360</v>
          </cell>
          <cell r="N21">
            <v>4</v>
          </cell>
          <cell r="P21" t="str">
            <v>An initial payment equal to 25%($5,625) of the total cost (2) A payment equal to 25% ($5,625) upon City approval of homepage design comp  (3) A payment equal to 25% ($5,625) of the total cost upon completion of the Vision Content Management Tool on a Contractor's server (4) A payment equal to 25% ($5,625) of the total price 30 days from Completion of work in Scope</v>
          </cell>
        </row>
        <row r="22">
          <cell r="A22" t="str">
            <v>CA111</v>
          </cell>
          <cell r="C22" t="str">
            <v>Walnut, City of CA</v>
          </cell>
          <cell r="D22">
            <v>41912</v>
          </cell>
          <cell r="F22" t="str">
            <v xml:space="preserve">visionLive </v>
          </cell>
          <cell r="G22">
            <v>29395</v>
          </cell>
          <cell r="H22" t="str">
            <v>Development</v>
          </cell>
          <cell r="K22" t="str">
            <v>Sherry</v>
          </cell>
          <cell r="N22">
            <v>5</v>
          </cell>
          <cell r="P22" t="str">
            <v xml:space="preserve">An initial payment equal to 20% ($5,879) of the total cost (2) A payment equal to 20% ($5,879) of the total cost upon CITY approval of the homepage wireframe (3) A payment equal to 20% ($5,879) of the total cost upon CITY approval of homepage design comp (4) A payment equal to 20% ($5,879) of the total cost upon implementation of the Vision Content Management System on a Contractor’s server (5) A payment equal to 20% ($5,879) of the total cost 21 days from Completion </v>
          </cell>
        </row>
        <row r="23">
          <cell r="A23" t="str">
            <v>CA112</v>
          </cell>
          <cell r="C23" t="str">
            <v>Ontario, City of.</v>
          </cell>
          <cell r="D23">
            <v>41914</v>
          </cell>
          <cell r="G23">
            <v>11000</v>
          </cell>
          <cell r="H23" t="str">
            <v>Sub-Site</v>
          </cell>
          <cell r="K23" t="str">
            <v>Uriz</v>
          </cell>
          <cell r="N23">
            <v>2</v>
          </cell>
          <cell r="P23" t="str">
            <v>An initial payment equal to 50% ($5,500) of the total cost (2) A payment equal to 50% ($5,500) of the total cost 21 days from Completion of work in Scope.</v>
          </cell>
        </row>
        <row r="24">
          <cell r="A24" t="str">
            <v>CA113</v>
          </cell>
          <cell r="C24" t="str">
            <v>Culver City, Cit of - CA</v>
          </cell>
          <cell r="D24">
            <v>41926</v>
          </cell>
          <cell r="F24" t="str">
            <v xml:space="preserve">visionLive </v>
          </cell>
          <cell r="G24">
            <v>53690</v>
          </cell>
          <cell r="H24" t="str">
            <v>Development</v>
          </cell>
          <cell r="K24" t="str">
            <v>DRod</v>
          </cell>
          <cell r="M24">
            <v>42368</v>
          </cell>
          <cell r="N24">
            <v>5</v>
          </cell>
          <cell r="P24" t="str">
            <v xml:space="preserve">An initial payment equal to 20% ($10,738) of the total cost (2) A payment equal to 20% ($10,738) of the total cost upon City approval of the homepage wireframe (3) A payment equal to 20% ($10,738) of the total cost upon City approval of the homepage design comp (4) A payment equal to 20% ($10,738) of the total cost upon implementation of the Vision Content Management System on a Contractor's server (5) A payment equal to 20% ($10,738) of the total cost 21 days from Completion as defined in contract </v>
          </cell>
        </row>
        <row r="25">
          <cell r="A25" t="str">
            <v>CA114</v>
          </cell>
          <cell r="C25" t="str">
            <v>Millbrae, City of - CA</v>
          </cell>
          <cell r="D25">
            <v>41967</v>
          </cell>
          <cell r="F25" t="str">
            <v xml:space="preserve">visionLive </v>
          </cell>
          <cell r="G25">
            <v>29290</v>
          </cell>
          <cell r="H25" t="str">
            <v>CMS Upgrade</v>
          </cell>
          <cell r="K25" t="str">
            <v>Trevor</v>
          </cell>
          <cell r="N25">
            <v>2</v>
          </cell>
          <cell r="P25" t="str">
            <v>An initial payment equal to 50% ($14,645) of the total cost (2) A payment equal to 50% ($14,645)  of the total cost 21 days rom Completion as deined in the contract.</v>
          </cell>
        </row>
        <row r="26">
          <cell r="A26" t="str">
            <v>CA115</v>
          </cell>
          <cell r="C26" t="str">
            <v>TRIO -US, CA</v>
          </cell>
          <cell r="D26">
            <v>41976</v>
          </cell>
          <cell r="G26">
            <v>30155</v>
          </cell>
          <cell r="H26" t="str">
            <v>Development</v>
          </cell>
          <cell r="K26" t="str">
            <v>Sherry</v>
          </cell>
          <cell r="N26">
            <v>5</v>
          </cell>
          <cell r="P26" t="str">
            <v>sv</v>
          </cell>
        </row>
        <row r="27">
          <cell r="A27" t="str">
            <v>CA116</v>
          </cell>
          <cell r="C27" t="str">
            <v>Newport Beach, City of , CA</v>
          </cell>
          <cell r="D27">
            <v>41984</v>
          </cell>
          <cell r="G27">
            <v>9000</v>
          </cell>
          <cell r="H27" t="str">
            <v xml:space="preserve">Addendum </v>
          </cell>
          <cell r="K27" t="str">
            <v>Jannelle</v>
          </cell>
        </row>
        <row r="28">
          <cell r="A28" t="str">
            <v>CA117</v>
          </cell>
          <cell r="C28" t="str">
            <v>Irvine Ranch Water District - CA</v>
          </cell>
          <cell r="D28">
            <v>42003</v>
          </cell>
          <cell r="G28">
            <v>29055</v>
          </cell>
          <cell r="H28" t="str">
            <v>Development</v>
          </cell>
          <cell r="K28" t="str">
            <v>Sherry</v>
          </cell>
          <cell r="N28">
            <v>5</v>
          </cell>
          <cell r="P28" t="str">
            <v>An initial payment equal to 20% of the total cost; (2) A payment equal to 20% ($5,811) of the total cost upon IRWD approval of the homepage wireframe; (3) A payment equal to 20% ($5,811)of the total cost upon IRWD approval of homepage design comp; (4) A payment equal to 20% ($5,811) of the total cost upon implementation of the Vision Content Management System on a Consultant server; and (5) A payment equal to 20% ($5,811)of the total cost 21 days from Completion.</v>
          </cell>
        </row>
        <row r="29">
          <cell r="A29" t="str">
            <v>CA118</v>
          </cell>
          <cell r="C29" t="str">
            <v>Huntington Beach Office of Business Dev. - CA</v>
          </cell>
          <cell r="D29">
            <v>42031</v>
          </cell>
          <cell r="F29" t="str">
            <v xml:space="preserve">visionLive </v>
          </cell>
          <cell r="G29">
            <v>27725</v>
          </cell>
          <cell r="H29" t="str">
            <v>Development</v>
          </cell>
          <cell r="K29" t="str">
            <v>Sherry</v>
          </cell>
          <cell r="N29">
            <v>5</v>
          </cell>
          <cell r="P29" t="str">
            <v>An initial payment equal to 20% ($5,545) of the total cost (2) A payment equal to 20% ($5,545) of the total cost upon City approval of the homepage wireframe (3) A payment equal to 20% ($5,545) of the total cost upon City approval of homepage design comp (4) A payment equal to 20% ($5,545) of the total cost upon implementation of the Vision Content Management System on a Contractor's server (5) A payment equal to 20% ($5,545) of the total cost 21 days from Completion as defined in contract</v>
          </cell>
        </row>
        <row r="30">
          <cell r="A30" t="str">
            <v>CA119</v>
          </cell>
          <cell r="C30" t="str">
            <v>Lake Elsinore, City of - CA</v>
          </cell>
          <cell r="D30">
            <v>42031</v>
          </cell>
          <cell r="F30" t="str">
            <v>Hosting</v>
          </cell>
          <cell r="G30">
            <v>22500</v>
          </cell>
          <cell r="H30" t="str">
            <v>CMS Upgrade</v>
          </cell>
          <cell r="K30" t="str">
            <v>DRod</v>
          </cell>
          <cell r="N30">
            <v>2</v>
          </cell>
        </row>
        <row r="31">
          <cell r="A31" t="str">
            <v>CA120</v>
          </cell>
          <cell r="C31" t="str">
            <v>Palos Verdes Estates, City of - CA</v>
          </cell>
          <cell r="D31">
            <v>42037</v>
          </cell>
          <cell r="F31" t="str">
            <v xml:space="preserve">visionLive </v>
          </cell>
          <cell r="G31">
            <v>24750</v>
          </cell>
          <cell r="H31" t="str">
            <v>CMS Upgrade</v>
          </cell>
          <cell r="K31" t="str">
            <v>Maria</v>
          </cell>
          <cell r="N31">
            <v>2</v>
          </cell>
          <cell r="P31" t="str">
            <v>An initial payment equal to 50% of the total cost (2) A payment equal to 50% of the total cost 21 days from Completion.</v>
          </cell>
        </row>
        <row r="32">
          <cell r="A32" t="str">
            <v>CA121</v>
          </cell>
          <cell r="C32" t="str">
            <v>San Marcos - City of CA</v>
          </cell>
          <cell r="D32">
            <v>42059</v>
          </cell>
          <cell r="F32" t="str">
            <v xml:space="preserve">visionLive </v>
          </cell>
          <cell r="G32">
            <v>24600</v>
          </cell>
          <cell r="H32" t="str">
            <v>CMS Upgrade</v>
          </cell>
          <cell r="K32" t="str">
            <v>Jannelle / Tim</v>
          </cell>
          <cell r="N32">
            <v>2</v>
          </cell>
        </row>
        <row r="33">
          <cell r="A33" t="str">
            <v>CA122</v>
          </cell>
          <cell r="C33" t="str">
            <v>Calistoga, City of - CA</v>
          </cell>
          <cell r="D33">
            <v>42116</v>
          </cell>
          <cell r="F33" t="str">
            <v xml:space="preserve">visionLive </v>
          </cell>
          <cell r="G33">
            <v>23850</v>
          </cell>
          <cell r="H33" t="str">
            <v>CMS Upgrade</v>
          </cell>
          <cell r="K33" t="str">
            <v>Sherry</v>
          </cell>
          <cell r="N33">
            <v>2</v>
          </cell>
          <cell r="P33" t="str">
            <v>An initial payment equal to 50% ($11,925)of the total cost (2) A payment equal to 50% ($11,925) of the total cost 21 days from Completion.</v>
          </cell>
        </row>
        <row r="34">
          <cell r="A34" t="str">
            <v>CA123</v>
          </cell>
          <cell r="C34" t="str">
            <v>Rancho Cordova, City of, CA</v>
          </cell>
          <cell r="D34">
            <v>42116</v>
          </cell>
          <cell r="F34" t="str">
            <v xml:space="preserve">visionLive </v>
          </cell>
          <cell r="G34">
            <v>60740</v>
          </cell>
          <cell r="H34" t="str">
            <v>Development</v>
          </cell>
          <cell r="K34" t="str">
            <v>Maria</v>
          </cell>
          <cell r="N34">
            <v>4</v>
          </cell>
          <cell r="P34" t="str">
            <v>An initial payment equal to $10,250 of the total cost (2) A payment equal to $20,120 upon completion of the Design State; (3) A payment equal to $10,250 21 days from completion of the platform upgrade (4) A payment equal of $20,120 on or before July 24, 2015</v>
          </cell>
        </row>
        <row r="35">
          <cell r="A35" t="str">
            <v>CA124</v>
          </cell>
          <cell r="C35" t="str">
            <v>Fillmore, City of - CA</v>
          </cell>
          <cell r="D35">
            <v>42117</v>
          </cell>
          <cell r="F35" t="str">
            <v xml:space="preserve">visionLive </v>
          </cell>
          <cell r="G35">
            <v>26395</v>
          </cell>
          <cell r="H35" t="str">
            <v>Development</v>
          </cell>
          <cell r="K35" t="str">
            <v>Dwight</v>
          </cell>
          <cell r="N35">
            <v>5</v>
          </cell>
          <cell r="P35" t="str">
            <v>An initial payment equal to 20% ($5,279) of the total cost; (2) A payment equal to 20% ($5,279) of the total cost upon Client approval of the homepage wireframe; (3) A payment equal to 20% ($5,279) of the total cost upon Client approval of homepage design comp;(4) A payment equal to 20% ($5,279) of the total cost upon implementation of the Vision Content Management System on a Contractor’s server; and (5) A payment equal to 20% ($5,279) of the total cost 21 days from Completion.</v>
          </cell>
        </row>
        <row r="36">
          <cell r="A36" t="str">
            <v>CA125</v>
          </cell>
          <cell r="C36" t="str">
            <v>Burbank, City of CA</v>
          </cell>
          <cell r="D36">
            <v>42143</v>
          </cell>
          <cell r="G36">
            <v>1250</v>
          </cell>
          <cell r="H36" t="str">
            <v xml:space="preserve">Addendum </v>
          </cell>
          <cell r="N36">
            <v>1</v>
          </cell>
        </row>
        <row r="37">
          <cell r="A37" t="str">
            <v>CA126</v>
          </cell>
          <cell r="C37" t="str">
            <v>Jules Stein Eye Institute, UCLA - CA</v>
          </cell>
          <cell r="D37">
            <v>42157</v>
          </cell>
          <cell r="G37">
            <v>26870</v>
          </cell>
          <cell r="H37" t="str">
            <v xml:space="preserve">Addendum </v>
          </cell>
          <cell r="K37" t="str">
            <v>Kristoffer</v>
          </cell>
          <cell r="N37">
            <v>2</v>
          </cell>
          <cell r="P37" t="str">
            <v>(1) An initial payment equal to 50% ($13,435) of the total cost; (2) A payment equal to 50% ($13,435) of thte total cost 21 days from Completion</v>
          </cell>
        </row>
        <row r="38">
          <cell r="A38" t="str">
            <v>CA127</v>
          </cell>
          <cell r="C38" t="str">
            <v>Las Virgenes Municipal Water District - CA</v>
          </cell>
          <cell r="D38">
            <v>42160</v>
          </cell>
          <cell r="G38">
            <v>12300</v>
          </cell>
          <cell r="H38" t="str">
            <v xml:space="preserve">Addendum </v>
          </cell>
          <cell r="N38">
            <v>2</v>
          </cell>
          <cell r="P38" t="str">
            <v>(1) An initial payment equal to 50% ($6,150) of the total cost ;(2) A payment equal to 50% ($6,150) of the total cost 21 days from Completion.</v>
          </cell>
        </row>
        <row r="39">
          <cell r="A39" t="str">
            <v>CA128</v>
          </cell>
          <cell r="C39" t="str">
            <v>Dana Point, City of - CA</v>
          </cell>
          <cell r="D39">
            <v>42163</v>
          </cell>
          <cell r="G39">
            <v>44050</v>
          </cell>
          <cell r="H39" t="str">
            <v>CMS Upgrade</v>
          </cell>
          <cell r="K39" t="str">
            <v>Kristoffer</v>
          </cell>
          <cell r="N39">
            <v>2</v>
          </cell>
          <cell r="P39" t="str">
            <v>(1) An initial payment equal to 50%($22,025) of the total cost; (2) A payment equal to 50%($22025) of the total cost 21 days from Completion.</v>
          </cell>
        </row>
        <row r="40">
          <cell r="A40" t="str">
            <v>CA129</v>
          </cell>
          <cell r="C40" t="str">
            <v>Glendora, City of - CA</v>
          </cell>
          <cell r="D40">
            <v>42167</v>
          </cell>
          <cell r="G40">
            <v>23750</v>
          </cell>
          <cell r="H40" t="str">
            <v>Redesign</v>
          </cell>
          <cell r="K40" t="str">
            <v>Trevor</v>
          </cell>
          <cell r="N40">
            <v>2</v>
          </cell>
        </row>
        <row r="41">
          <cell r="A41" t="str">
            <v>CA130</v>
          </cell>
          <cell r="C41" t="str">
            <v>Corona, City of - CA</v>
          </cell>
          <cell r="D41">
            <v>42180</v>
          </cell>
          <cell r="F41" t="str">
            <v xml:space="preserve">visionLive </v>
          </cell>
          <cell r="G41">
            <v>53810</v>
          </cell>
          <cell r="H41" t="str">
            <v>Development</v>
          </cell>
          <cell r="K41" t="str">
            <v>Maria</v>
          </cell>
          <cell r="N41">
            <v>5</v>
          </cell>
          <cell r="P41" t="str">
            <v>A payment equal to 20% (10,762) of the total cost; (2)  A payment equal to 20% (10,762) of the total cost upon Client approval of the homepage wireframe; (3) A payment equal to 20% (10,762) of the total cost upon Client approval of the homepage design comp; (4) A payment equal to 20% (10,762) of the total cost upon implementation fo the Vision Content Management System on a Contractor's server; (5) A payment equal to 20% (10,762) of the total cost 21 days from Completion.</v>
          </cell>
        </row>
        <row r="42">
          <cell r="A42" t="str">
            <v>CA131</v>
          </cell>
          <cell r="C42" t="str">
            <v>Novato Fire Protection District - CA</v>
          </cell>
          <cell r="D42">
            <v>42180</v>
          </cell>
          <cell r="F42" t="str">
            <v>Hosting</v>
          </cell>
          <cell r="G42">
            <v>34960</v>
          </cell>
          <cell r="H42" t="str">
            <v>CMS Upgrade</v>
          </cell>
          <cell r="K42" t="str">
            <v>Sherry</v>
          </cell>
          <cell r="N42">
            <v>2</v>
          </cell>
          <cell r="P42" t="str">
            <v>An initial payment equal to 50% ($17,480) of the total cost; (2) A payment equal to 50% ($17,480) of the total cost 21 days from Completion</v>
          </cell>
        </row>
        <row r="43">
          <cell r="A43" t="str">
            <v>CA132</v>
          </cell>
          <cell r="C43" t="str">
            <v>Santa Clarita, City of - CA</v>
          </cell>
          <cell r="D43">
            <v>42206</v>
          </cell>
          <cell r="F43" t="str">
            <v xml:space="preserve">visionLive </v>
          </cell>
          <cell r="G43">
            <v>30090</v>
          </cell>
          <cell r="H43" t="str">
            <v>CMS Upgrade</v>
          </cell>
          <cell r="K43" t="str">
            <v>Dwight</v>
          </cell>
          <cell r="M43">
            <v>42368</v>
          </cell>
          <cell r="N43">
            <v>5</v>
          </cell>
          <cell r="P43" t="str">
            <v>An initial payment equal to 20%($6,018) of the total cost; (2) A payment equal to 20% ($6,018) of the total cost upon Client approval of the homepage wireframe; (3) A payment equal to 20% ($6,018) of the total cost upon Client approval of the homepage design comp; (4) A payment equal to 20% ($6,018) of the total cost upon implementation of the Vision Content Management System on a Contractor's server; (5) A payment equal to 20% ($6,018) of the total cost 21 days from Completion.</v>
          </cell>
        </row>
        <row r="44">
          <cell r="A44" t="str">
            <v>CA133</v>
          </cell>
          <cell r="C44" t="str">
            <v>Thousand Oaks, City of - CA</v>
          </cell>
          <cell r="D44">
            <v>42208</v>
          </cell>
          <cell r="F44" t="str">
            <v>vLive OnPremise</v>
          </cell>
          <cell r="G44">
            <v>70805</v>
          </cell>
          <cell r="H44" t="str">
            <v>Development</v>
          </cell>
          <cell r="K44" t="str">
            <v>Dwight</v>
          </cell>
          <cell r="N44">
            <v>5</v>
          </cell>
          <cell r="P44" t="str">
            <v xml:space="preserve">An initial payment equal to 20%($14,161) of the website development services fees; (2) A payment equal to 20%(14,161) of the website development services fees upon completion of Stages 1 and 2 as set forth in Exhibit A; (3) A payment equal 20%($14,161) of the website development services fees upon completion of Stage 3 as set forth in Exhibit A; (4) A payment equal to 20%($14,161) of the website development services fees upon completion of Stage 4 as set forth in Exhibit A; (5) A payment equal to 20%$14,161) of the website development services fees within 30 days after delivery of website files to Client and Consultant has performed quality  assurance process to ensure site transferred correctly; </v>
          </cell>
        </row>
        <row r="45">
          <cell r="A45" t="str">
            <v>CA134</v>
          </cell>
          <cell r="C45" t="str">
            <v>Glendale, City of, CA</v>
          </cell>
          <cell r="D45">
            <v>42237</v>
          </cell>
          <cell r="G45">
            <v>4500</v>
          </cell>
          <cell r="H45" t="str">
            <v xml:space="preserve">Addendum </v>
          </cell>
          <cell r="J45" t="str">
            <v>Homepage Enhancement</v>
          </cell>
          <cell r="K45" t="str">
            <v>Maria</v>
          </cell>
          <cell r="L45">
            <v>42290</v>
          </cell>
          <cell r="M45">
            <v>42341</v>
          </cell>
          <cell r="N45">
            <v>2</v>
          </cell>
        </row>
        <row r="46">
          <cell r="A46" t="str">
            <v>CA135</v>
          </cell>
          <cell r="C46" t="str">
            <v>Oroville, City of - CA</v>
          </cell>
          <cell r="D46">
            <v>42247</v>
          </cell>
          <cell r="F46" t="str">
            <v>visionLive</v>
          </cell>
          <cell r="G46">
            <v>25400</v>
          </cell>
          <cell r="H46" t="str">
            <v>CMS Upgrade</v>
          </cell>
          <cell r="K46" t="str">
            <v>Trevor</v>
          </cell>
          <cell r="L46">
            <v>42290</v>
          </cell>
          <cell r="N46">
            <v>2</v>
          </cell>
          <cell r="P46" t="str">
            <v>A payment equal to 50% ($12,700) of the total cost upon full execution of the Addendum (2) A pament equal to 50% ($12,700) of the total cost 21 days from Completion.</v>
          </cell>
        </row>
        <row r="47">
          <cell r="A47" t="str">
            <v>CA136</v>
          </cell>
          <cell r="C47" t="str">
            <v>Walnut, City of CA</v>
          </cell>
          <cell r="D47">
            <v>42249</v>
          </cell>
          <cell r="G47">
            <v>9735</v>
          </cell>
          <cell r="H47" t="str">
            <v xml:space="preserve">Addendum </v>
          </cell>
          <cell r="J47" t="str">
            <v>Extra Work</v>
          </cell>
          <cell r="K47" t="str">
            <v>Sherry</v>
          </cell>
          <cell r="M47">
            <v>42332</v>
          </cell>
          <cell r="N47">
            <v>2</v>
          </cell>
        </row>
        <row r="48">
          <cell r="A48" t="str">
            <v>CA137</v>
          </cell>
          <cell r="C48" t="str">
            <v>Cathedral, City of - CA</v>
          </cell>
          <cell r="D48">
            <v>42262</v>
          </cell>
          <cell r="F48" t="str">
            <v>visionLive</v>
          </cell>
          <cell r="G48">
            <v>29000</v>
          </cell>
          <cell r="H48" t="str">
            <v>CMS Upgrade</v>
          </cell>
          <cell r="K48" t="str">
            <v>Dwight</v>
          </cell>
          <cell r="N48">
            <v>2</v>
          </cell>
          <cell r="P48" t="str">
            <v xml:space="preserve">An initial payment equal to 50% of the total cost (2) A payment equal to 50% of the total cost 21 days from Completion.  </v>
          </cell>
        </row>
        <row r="49">
          <cell r="A49" t="str">
            <v>CA138</v>
          </cell>
          <cell r="C49" t="str">
            <v>Culver City, Cit of - CA</v>
          </cell>
          <cell r="D49">
            <v>42279</v>
          </cell>
          <cell r="G49">
            <v>2700</v>
          </cell>
          <cell r="H49" t="str">
            <v xml:space="preserve">Addendum </v>
          </cell>
          <cell r="J49" t="str">
            <v>Static Progamming</v>
          </cell>
          <cell r="K49" t="str">
            <v>DRod</v>
          </cell>
          <cell r="L49">
            <v>42279</v>
          </cell>
          <cell r="M49">
            <v>42368</v>
          </cell>
          <cell r="N49">
            <v>2</v>
          </cell>
        </row>
        <row r="50">
          <cell r="A50" t="str">
            <v>CA140</v>
          </cell>
          <cell r="C50" t="str">
            <v>Cypress, City of - CA</v>
          </cell>
          <cell r="D50">
            <v>42333</v>
          </cell>
          <cell r="F50" t="str">
            <v xml:space="preserve">visionLive </v>
          </cell>
          <cell r="G50">
            <v>29730</v>
          </cell>
          <cell r="H50" t="str">
            <v>Development</v>
          </cell>
          <cell r="K50" t="str">
            <v>Tim</v>
          </cell>
          <cell r="L50">
            <v>42359</v>
          </cell>
          <cell r="N50">
            <v>4</v>
          </cell>
          <cell r="O50">
            <v>12007</v>
          </cell>
          <cell r="P50" t="str">
            <v xml:space="preserve">An initial payment equal to 40% ($11,892) of the total cost; (2) A payment equal to 20% ($5,946) of the total cost upon Contractor’s Delivery of the draft homepage design concept to the Client; (3) A payment equal to 20% ($5,946) of the total cost upon implementation of the website into the VCMS on a Contractor-hosted development server; (4) A payment equal to 20% ($5,946) of the total cost upon Completion. 
</v>
          </cell>
        </row>
        <row r="51">
          <cell r="A51" t="str">
            <v>CA141</v>
          </cell>
          <cell r="C51" t="str">
            <v>Albany, City of - CA</v>
          </cell>
          <cell r="D51">
            <v>42349</v>
          </cell>
          <cell r="F51" t="str">
            <v xml:space="preserve">visionLive </v>
          </cell>
          <cell r="G51">
            <v>37500</v>
          </cell>
          <cell r="H51" t="str">
            <v>CMS Upgrade</v>
          </cell>
          <cell r="K51" t="str">
            <v>Maria</v>
          </cell>
          <cell r="L51">
            <v>42353</v>
          </cell>
          <cell r="N51">
            <v>4</v>
          </cell>
          <cell r="P51" t="str">
            <v xml:space="preserve">An initial payment equal to 40% ($15,000) of the total cost; (2) A payment equal to 20% ($7,500) of the total cost upon Contractor’s Delivery of the draft homepage design concept to the Client; (3) A payment equal to 20% ($7,500) of the total cost upon implementation of the website into the VCMS on a Contractor-hosted development server; (4) A payment equal to 20% ($7,500) of the total cost upon Completion. </v>
          </cell>
        </row>
        <row r="52">
          <cell r="A52" t="str">
            <v>CA142</v>
          </cell>
          <cell r="C52" t="str">
            <v>Truckee, Town of - CA</v>
          </cell>
          <cell r="D52">
            <v>42366</v>
          </cell>
          <cell r="G52">
            <v>18320</v>
          </cell>
          <cell r="H52" t="str">
            <v>Redesign</v>
          </cell>
          <cell r="J52" t="str">
            <v>Redesign + vLive</v>
          </cell>
          <cell r="K52" t="str">
            <v>TBD</v>
          </cell>
          <cell r="N52">
            <v>2</v>
          </cell>
          <cell r="P52" t="str">
            <v>An initial payment equal to 50 %($9,160) of the total cost; A payment equal to 50% ($9,160) of the total cost within 21 days after Completion</v>
          </cell>
        </row>
        <row r="53">
          <cell r="A53" t="str">
            <v>CA143.1</v>
          </cell>
          <cell r="B53" t="str">
            <v>CA143</v>
          </cell>
          <cell r="C53" t="str">
            <v>Orange County Sanitation District - CA</v>
          </cell>
          <cell r="D53">
            <v>42368</v>
          </cell>
          <cell r="F53" t="str">
            <v>visionLive</v>
          </cell>
          <cell r="G53">
            <v>23700</v>
          </cell>
          <cell r="H53" t="str">
            <v>CMS Upgrade</v>
          </cell>
          <cell r="K53" t="str">
            <v>Trevor</v>
          </cell>
          <cell r="L53">
            <v>42380</v>
          </cell>
          <cell r="N53">
            <v>5</v>
          </cell>
          <cell r="P53" t="str">
            <v>An initial payment equal to 20%($4,740) of the total cost upon completion of the kick-off call; (2) A payment equal to 20% ($4,740) of the total cost upon City approval of the homepage wireframe; (3) A payment equal to 20% ($4,740) of the total cost upon City approval of the homepage design comp; (4) A payment equal to 20% ($4,740) of the total cost upon implementation of the Website into the VCMS on a Contractor-hosted development server; (5) A payment equal to 20% ($4,740) of the total cost 21 days from Completion.</v>
          </cell>
        </row>
        <row r="54">
          <cell r="A54" t="str">
            <v>CO101</v>
          </cell>
          <cell r="C54" t="str">
            <v>Boulder, City of, - CO</v>
          </cell>
          <cell r="D54">
            <v>41857</v>
          </cell>
          <cell r="G54">
            <v>29080</v>
          </cell>
          <cell r="H54" t="str">
            <v>Intranet</v>
          </cell>
          <cell r="K54" t="str">
            <v>Sherry</v>
          </cell>
          <cell r="N54">
            <v>3</v>
          </cell>
          <cell r="P54" t="str">
            <v>An initial payment equal to 33% ($9,596.40) upon Effective Date; (2)A payment equal to 33% ($9,596.40) upon City's approval of the homepage wireframe; (3) A payment equal to 34% ($9,887.20) upon City's accepetanace of all codes and design files</v>
          </cell>
        </row>
        <row r="55">
          <cell r="A55" t="str">
            <v>CO102</v>
          </cell>
          <cell r="C55" t="str">
            <v>Berthoud, Town of - CO</v>
          </cell>
          <cell r="D55">
            <v>41984</v>
          </cell>
          <cell r="F55" t="str">
            <v xml:space="preserve">visionLive </v>
          </cell>
          <cell r="G55">
            <v>24975</v>
          </cell>
          <cell r="H55" t="str">
            <v>Development</v>
          </cell>
          <cell r="K55" t="str">
            <v>Dwight</v>
          </cell>
          <cell r="N55">
            <v>5</v>
          </cell>
          <cell r="P55" t="str">
            <v>An initial payment equal to 20% ($4,995) of the total cost; (2) A payment equal to 20% ($4,995) of the total cost upon Authority approval of the homepage wireframe; (3) A payment equal to 20% ($4,995) of the total cost upon Authority approval of homepage design comp; (4) A payment equal to 20% ($4,995) of the total cost upon implementation of the Vision Content Management System on a Contractor’s server; (5) A payment equal to 20% ($4,995) of the total cost 21 days from Completion as defined below.</v>
          </cell>
        </row>
        <row r="56">
          <cell r="A56" t="str">
            <v>CO103</v>
          </cell>
          <cell r="C56" t="str">
            <v>Littleton, City of - CO</v>
          </cell>
          <cell r="D56">
            <v>41992</v>
          </cell>
          <cell r="F56" t="str">
            <v xml:space="preserve">visionLive </v>
          </cell>
          <cell r="G56">
            <v>32000</v>
          </cell>
          <cell r="H56" t="str">
            <v>CMS Upgrade</v>
          </cell>
          <cell r="K56" t="str">
            <v>DRod</v>
          </cell>
          <cell r="N56">
            <v>2</v>
          </cell>
        </row>
        <row r="57">
          <cell r="A57" t="str">
            <v>CO104</v>
          </cell>
          <cell r="C57" t="str">
            <v>Silverthorn, Town of - CO</v>
          </cell>
          <cell r="D57">
            <v>42124</v>
          </cell>
          <cell r="F57" t="str">
            <v xml:space="preserve">visionLive </v>
          </cell>
          <cell r="G57">
            <v>35300</v>
          </cell>
          <cell r="H57" t="str">
            <v>CMS Upgrade</v>
          </cell>
          <cell r="K57" t="str">
            <v>TBD</v>
          </cell>
          <cell r="N57">
            <v>2</v>
          </cell>
        </row>
        <row r="58">
          <cell r="A58" t="str">
            <v>CO105</v>
          </cell>
          <cell r="C58" t="str">
            <v>Loveland, City of - CO</v>
          </cell>
          <cell r="D58">
            <v>42234</v>
          </cell>
          <cell r="F58" t="str">
            <v xml:space="preserve">visionLive </v>
          </cell>
          <cell r="G58">
            <v>36290</v>
          </cell>
          <cell r="H58" t="str">
            <v>CMS Upgrade</v>
          </cell>
          <cell r="N58">
            <v>4</v>
          </cell>
          <cell r="P58" t="str">
            <v xml:space="preserve">An initial payment equal to 25%($9,072.50) of the total cost; (2) A  payment equal to 25%($9,072.50) of the total cost upon Contractor's delivery of the draft homepage design comcepts to the Client; (3) A  payment equal to 25%($9,072.50) of the total cost upon implementation of the website into the VCMS on a Contractor-hosted development server; (4) A  payment equal to 25%($9,072.50) of the total cost upon Completion. </v>
          </cell>
        </row>
        <row r="59">
          <cell r="A59" t="str">
            <v>CO106</v>
          </cell>
          <cell r="C59" t="str">
            <v>Dillon, Town of - CO</v>
          </cell>
          <cell r="D59">
            <v>42293</v>
          </cell>
          <cell r="F59" t="str">
            <v>visionLive</v>
          </cell>
          <cell r="G59">
            <v>23445</v>
          </cell>
          <cell r="H59" t="str">
            <v>Development</v>
          </cell>
          <cell r="K59" t="str">
            <v>Maria</v>
          </cell>
          <cell r="L59">
            <v>42304</v>
          </cell>
          <cell r="N59">
            <v>4</v>
          </cell>
          <cell r="P59" t="str">
            <v xml:space="preserve">An initial payment equal to 40% ($9,378) of the total cost; (2) A payment equal to 20% ($4689) of the total cost upon Contractor’s Delivery of the draft homepage design concept to the Client; (3) A payment equal to 20% ($4,689) of the total cost upon implementation of the website into the VCMS on a Contractor-hosted development server; (4) A payment equal to 20% (,$4,689) of the total cost upon Completion. </v>
          </cell>
        </row>
        <row r="60">
          <cell r="A60" t="str">
            <v>CO107</v>
          </cell>
          <cell r="C60" t="str">
            <v>Breckenridge, Town of - CO</v>
          </cell>
          <cell r="D60">
            <v>42340</v>
          </cell>
          <cell r="F60" t="str">
            <v xml:space="preserve">visionLive </v>
          </cell>
          <cell r="G60">
            <v>50346</v>
          </cell>
          <cell r="H60" t="str">
            <v>CMS Upgrade</v>
          </cell>
          <cell r="K60" t="str">
            <v>TBD</v>
          </cell>
          <cell r="N60">
            <v>4</v>
          </cell>
          <cell r="P60" t="str">
            <v xml:space="preserve">An initial payment equal to 40% ($20,138.40) of the total cost; (2) A payment equal to 20% ($10,069.20) of the total cost upon Contractor’s Delivery of the draft homepage design concept to the Client; (3) A payment equal to 20% ($10,069.20) of the total cost upon implementation of the website into the VCMS on a Contractor-hosted development server; (4) A payment equal to 20% ($10,069.20) of the total cost upon Completion. </v>
          </cell>
        </row>
        <row r="61">
          <cell r="A61" t="str">
            <v>CT101</v>
          </cell>
          <cell r="C61" t="str">
            <v>Farmington, Town of - CT</v>
          </cell>
          <cell r="D61">
            <v>42215</v>
          </cell>
          <cell r="F61" t="str">
            <v xml:space="preserve">visionLive </v>
          </cell>
          <cell r="G61">
            <v>25700</v>
          </cell>
          <cell r="H61" t="str">
            <v>Development</v>
          </cell>
          <cell r="K61" t="str">
            <v>Maria</v>
          </cell>
          <cell r="N61">
            <v>5</v>
          </cell>
          <cell r="P61" t="str">
            <v>An initial payment equal to 20%($5,140) of the total cost; (2) A payment equal to 20% ($5,140) of the total cost upon Client approval of the homepage wireframe; (3) A payment equal to 20% ($5,140) of the total cost upon Client approval of the homepage design comp; (4) A payment equal to 20% ($5,140) of the total cost upon implementation of the Vision Content Management System on a Contractor's server; (5) A payment equal to 20% ($5,140) of the total cost 21 days from Completion.</v>
          </cell>
        </row>
        <row r="62">
          <cell r="A62" t="str">
            <v>DE101</v>
          </cell>
          <cell r="C62" t="str">
            <v>Wilmington, City of DE</v>
          </cell>
          <cell r="D62">
            <v>42115</v>
          </cell>
          <cell r="F62" t="str">
            <v xml:space="preserve">visionLive </v>
          </cell>
          <cell r="G62">
            <v>35015</v>
          </cell>
          <cell r="H62" t="str">
            <v>Development</v>
          </cell>
          <cell r="K62" t="str">
            <v>Kristoffer</v>
          </cell>
          <cell r="N62">
            <v>5</v>
          </cell>
          <cell r="P62" t="str">
            <v>An initial payment equal to 20% ($7,003) of the total cost; (2) A payment equal to 20% ($7,003) of the total cost upon Client approval of the homepage wireframe; (3) A payment equal to 20% ($7,003)  of the total cost upon Client approval of homepage design comp; (4) A payment equal to 20% ($7,003)of the total cost upon implementation of the Vision Content Management System on a Contractor’s server; and (5) A payment equal to 20% ($7,003) of the total cost 21 days from Completion.</v>
          </cell>
        </row>
        <row r="63">
          <cell r="A63" t="str">
            <v>FL101</v>
          </cell>
          <cell r="C63" t="str">
            <v>Sweetwater, City of, FL</v>
          </cell>
          <cell r="D63">
            <v>41085</v>
          </cell>
          <cell r="G63">
            <v>26905</v>
          </cell>
          <cell r="H63" t="str">
            <v>On Hold</v>
          </cell>
          <cell r="K63" t="str">
            <v>Tom</v>
          </cell>
          <cell r="N63">
            <v>5</v>
          </cell>
          <cell r="P63" t="str">
            <v>An initial payment equal to 20% ($5,381) of the total cost (2) A payment equal to 20% ($5,381) of the total cost upon City approval of the homepage wireframe (3) A payment equal to 20% ($5,381) of the total cost upon City approval of homepage design comp (4) A payment equal to 20% ($5,381) of the total cost upon implementation of the Vision Content Management System on a Contractor's server (5) A payment equal to 20% ($5,381) of the total cost upon completion of the website and City approval</v>
          </cell>
        </row>
        <row r="64">
          <cell r="A64" t="str">
            <v>FL102</v>
          </cell>
          <cell r="C64" t="str">
            <v>Palm Bay, City of   FL</v>
          </cell>
          <cell r="D64">
            <v>41953</v>
          </cell>
          <cell r="G64">
            <v>13170</v>
          </cell>
          <cell r="H64" t="str">
            <v xml:space="preserve">Addendum </v>
          </cell>
          <cell r="K64" t="str">
            <v>Jannelle</v>
          </cell>
        </row>
        <row r="65">
          <cell r="A65" t="str">
            <v>FL103</v>
          </cell>
          <cell r="C65" t="str">
            <v>Sarasota Clerk of the Circuit Court &amp; County - FL</v>
          </cell>
          <cell r="D65">
            <v>42093</v>
          </cell>
          <cell r="F65" t="str">
            <v xml:space="preserve">visionLive </v>
          </cell>
          <cell r="G65">
            <v>61725</v>
          </cell>
          <cell r="H65" t="str">
            <v>Development</v>
          </cell>
          <cell r="K65" t="str">
            <v>Trevor</v>
          </cell>
          <cell r="N65">
            <v>5</v>
          </cell>
          <cell r="P65" t="str">
            <v>An initial payment equal to 20% ($12,345) of the total cost; (2) A payment equal to 20% ($12,345) of the total cost upon Clerk approval of the homepage wireframe; (3) A payment equal to 20% ($12,345) of the total cost upon Clerk approval of homepage design comp; (4)A payment equal to 20% ($12,345) of the total cost upon implementation of the Vision Content Management System on a Contractor’s server; 95)A payment equal to 20% ($12,345) of the total cost 21 days from Completion as defined below.</v>
          </cell>
        </row>
        <row r="66">
          <cell r="A66" t="str">
            <v>FL104</v>
          </cell>
          <cell r="C66" t="str">
            <v>Punta Gorda, City of - FL</v>
          </cell>
          <cell r="D66">
            <v>42144</v>
          </cell>
          <cell r="F66" t="str">
            <v xml:space="preserve">visionLive </v>
          </cell>
          <cell r="G66">
            <v>50545</v>
          </cell>
          <cell r="H66" t="str">
            <v>Development</v>
          </cell>
          <cell r="K66" t="str">
            <v xml:space="preserve">Maria </v>
          </cell>
          <cell r="N66">
            <v>4</v>
          </cell>
          <cell r="P66" t="str">
            <v>A payment equal to 30% ($15,163.5) of the total design cost upon CITY approval and acceptance of the Vision Stage and Concept Stage; (2) A payment equal to 30% ($15,163.5) of the total design cost upon CITY approval and acceptance of the Design Stage; (3) A payment equal to 30% ($15,163.5) of the total design cost upon CITY approval and acceptance of the Development Stage; (4) A payment equal to 10%($5,054.5) of the total cost design upon CITY final approval and acceptance of the project.</v>
          </cell>
        </row>
        <row r="67">
          <cell r="A67" t="str">
            <v>FL105</v>
          </cell>
          <cell r="C67" t="str">
            <v>Clearwater, City of - FL</v>
          </cell>
          <cell r="D67">
            <v>42150</v>
          </cell>
          <cell r="F67" t="str">
            <v xml:space="preserve">visionLive </v>
          </cell>
          <cell r="G67">
            <v>117165</v>
          </cell>
          <cell r="H67" t="str">
            <v>Development</v>
          </cell>
          <cell r="K67" t="str">
            <v>TBD</v>
          </cell>
          <cell r="N67">
            <v>5</v>
          </cell>
          <cell r="P67" t="str">
            <v>An initial payment equal to 20% ($23,433) of the total cost; (2) A payment equal to 20% ($23,433) of the total cost upon Client approval of the homepage wireframe; (3) A payment equal to 20% ($23,433) of the total cost upon Client approval of homepage design comp; (4) A payment equal to 20% ($23,433) of the total cost upon implementation of the Vision Content Management System on a Contractor’s server; and (5) A payment equal to 20% ($23,433) of the total cost 21 days from Completion.</v>
          </cell>
        </row>
        <row r="68">
          <cell r="A68" t="str">
            <v>FL106</v>
          </cell>
          <cell r="C68" t="str">
            <v>Ocala, City of - FL</v>
          </cell>
          <cell r="D68">
            <v>42262</v>
          </cell>
          <cell r="G68">
            <v>44905</v>
          </cell>
          <cell r="H68" t="str">
            <v>Development</v>
          </cell>
          <cell r="K68" t="str">
            <v>Dwight</v>
          </cell>
          <cell r="L68">
            <v>42284</v>
          </cell>
          <cell r="N68">
            <v>5</v>
          </cell>
          <cell r="P68" t="str">
            <v>An initial payment equal to 20%($8,981) of the total cost upon completion of the Vision Stage; (2) A payment equal to 20% ($8,981) of the total cost upon City approval of the homepage wireframe; (3) A payment equal to 20% ($8,981) of the total cost upon City approval of the homepage design comp; (4) A payment equal to 20% ($8,981) of the total cost upon implementation of the Vision Content Management System on a Vendor's server; (5) A payment equal to 20% ($8,981) of the total cost 21 days from Completion and City's signoff and acceptance of product.</v>
          </cell>
        </row>
        <row r="69">
          <cell r="A69" t="str">
            <v>FL107</v>
          </cell>
          <cell r="C69" t="str">
            <v>Collier County - FL</v>
          </cell>
          <cell r="D69">
            <v>42264</v>
          </cell>
          <cell r="F69" t="str">
            <v>visionLive</v>
          </cell>
          <cell r="G69">
            <v>10250</v>
          </cell>
          <cell r="H69" t="str">
            <v>CMS Upgrade</v>
          </cell>
          <cell r="K69" t="str">
            <v>Sherry</v>
          </cell>
          <cell r="L69">
            <v>42284</v>
          </cell>
          <cell r="N69">
            <v>3</v>
          </cell>
          <cell r="P69" t="str">
            <v xml:space="preserve">(1) a payment equal to 40% ($4,100) of the total cost upon completion of Vision Stage; (2) A payment equal to 30% (3,075) of the total cost upon implementation of the main website into the VCMS on a Contractor - hosted development server; (3)  A payment equal to 30% ($3,075) of the total cost upon Completion. </v>
          </cell>
        </row>
        <row r="70">
          <cell r="A70" t="str">
            <v>FL108</v>
          </cell>
          <cell r="C70" t="str">
            <v>Collier County - Sherriff's Office - FL</v>
          </cell>
          <cell r="D70">
            <v>42272</v>
          </cell>
          <cell r="G70">
            <v>12250</v>
          </cell>
          <cell r="H70" t="str">
            <v>CMS Upgrade</v>
          </cell>
          <cell r="K70" t="str">
            <v>Sherry</v>
          </cell>
          <cell r="L70">
            <v>42284</v>
          </cell>
          <cell r="N70">
            <v>2</v>
          </cell>
        </row>
        <row r="71">
          <cell r="A71" t="str">
            <v>FL109</v>
          </cell>
          <cell r="C71" t="str">
            <v>Pinecrest, Village of - FL</v>
          </cell>
          <cell r="D71">
            <v>42346</v>
          </cell>
          <cell r="F71" t="str">
            <v xml:space="preserve">visionLive </v>
          </cell>
          <cell r="G71">
            <v>28000</v>
          </cell>
          <cell r="H71" t="str">
            <v>CMS Upgrade</v>
          </cell>
          <cell r="J71" t="str">
            <v>Plus a Subsite</v>
          </cell>
          <cell r="K71" t="str">
            <v>Maria</v>
          </cell>
          <cell r="L71">
            <v>42353</v>
          </cell>
          <cell r="N71">
            <v>4</v>
          </cell>
          <cell r="P71" t="str">
            <v>An initial payment equal to 40% ($11,200) of the total cost; (2) A payment equal to 20% ($5,600) of the total cost upon Contractor’s Delivery of the drat homepage design concept to the Client; (3) A payment equal to 20% ($5,600) of the total cost upon implementation of the website into the VCMS on a Contractor-hosted development server; (4) A payment equal to 20% ($5,600) of the total cost upon Completion</v>
          </cell>
        </row>
        <row r="72">
          <cell r="A72" t="str">
            <v>FL110</v>
          </cell>
          <cell r="C72" t="str">
            <v>Palm Bay, City of   FL - Eco Dev.</v>
          </cell>
          <cell r="D72">
            <v>42360</v>
          </cell>
          <cell r="F72" t="str">
            <v>visionLive</v>
          </cell>
          <cell r="G72">
            <v>11943</v>
          </cell>
          <cell r="H72" t="str">
            <v>Sub-Site</v>
          </cell>
          <cell r="J72" t="str">
            <v>Economic Development Subsite</v>
          </cell>
          <cell r="K72" t="str">
            <v>TBD</v>
          </cell>
          <cell r="N72">
            <v>2</v>
          </cell>
          <cell r="P72" t="str">
            <v xml:space="preserve">An initial payment equal to 50% ($5,971.5) of the total cost; (2) A payment equal to 50% ($5,971.50) of the total cost upon completion of work </v>
          </cell>
        </row>
        <row r="73">
          <cell r="A73" t="str">
            <v>GA101</v>
          </cell>
          <cell r="C73" t="str">
            <v>Decature, City of - GA</v>
          </cell>
          <cell r="D73">
            <v>41822</v>
          </cell>
          <cell r="F73" t="str">
            <v xml:space="preserve">visionLive </v>
          </cell>
          <cell r="G73">
            <v>45500</v>
          </cell>
          <cell r="H73" t="str">
            <v>CMS Upgrade</v>
          </cell>
          <cell r="K73" t="str">
            <v>Rolman</v>
          </cell>
          <cell r="N73">
            <v>2</v>
          </cell>
          <cell r="P73" t="str">
            <v>An initial payment equal to 50% of the total cost (2) A payment equal to 50% of the total cost 21 days from Completion of work in Scope.</v>
          </cell>
        </row>
        <row r="74">
          <cell r="A74" t="str">
            <v>GA102.1</v>
          </cell>
          <cell r="B74" t="str">
            <v>GA102</v>
          </cell>
          <cell r="C74" t="str">
            <v>Atlanta, City of - GA</v>
          </cell>
          <cell r="D74">
            <v>41942</v>
          </cell>
          <cell r="F74" t="str">
            <v>none</v>
          </cell>
          <cell r="G74">
            <v>29605</v>
          </cell>
          <cell r="H74" t="str">
            <v>New Site</v>
          </cell>
          <cell r="K74" t="str">
            <v>Drod</v>
          </cell>
          <cell r="N74">
            <v>5</v>
          </cell>
          <cell r="P74" t="str">
            <v>An initial payment equal to 20%($5,921) of the total cost; (2) A payment equal to 20% ($5,921) of the total cost upon Client approval of the homepage wireframe; (3) A payment equal to 20% ($5,921) of the total cost upon Client approval of the homepage design comp; (4) A payment equal to 20% ($5,921) of the total cost upon implementation of the Vision Content Management System on a Contractor's server; (5) A payment equal to 20% ($5,921) of the total cost 21 days from Completion</v>
          </cell>
        </row>
        <row r="75">
          <cell r="A75" t="str">
            <v>GA103</v>
          </cell>
          <cell r="C75" t="str">
            <v>Smyrna, City of - GA</v>
          </cell>
          <cell r="D75">
            <v>41960</v>
          </cell>
          <cell r="F75" t="str">
            <v xml:space="preserve">visionLive </v>
          </cell>
          <cell r="G75">
            <v>35000</v>
          </cell>
          <cell r="H75" t="str">
            <v>CMS Upgrade</v>
          </cell>
          <cell r="K75" t="str">
            <v>Dwight</v>
          </cell>
          <cell r="N75">
            <v>2</v>
          </cell>
          <cell r="P75" t="str">
            <v>An initial payment equal to 50% of the total cost (2) A payment equal to 50% of the total cost 21  days from Completion of work in Scope.</v>
          </cell>
        </row>
        <row r="76">
          <cell r="A76" t="str">
            <v>GA104</v>
          </cell>
          <cell r="C76" t="str">
            <v>Roswell, City of - GA</v>
          </cell>
          <cell r="D76">
            <v>42030</v>
          </cell>
          <cell r="F76" t="str">
            <v xml:space="preserve">visionLive </v>
          </cell>
          <cell r="G76">
            <v>62889</v>
          </cell>
          <cell r="H76" t="str">
            <v>Development</v>
          </cell>
          <cell r="K76" t="str">
            <v>Jung</v>
          </cell>
          <cell r="M76">
            <v>42355</v>
          </cell>
          <cell r="N76">
            <v>5</v>
          </cell>
          <cell r="P76" t="str">
            <v xml:space="preserve">An initial payment equal to 20% ($12,577.80) of the total cost (2) A payment equal to 20% ($12,577.80) of the total cost upon Client approval f the homepage wireframe (3) A payment equal to 20% ($12,577.80) of the total cost upon Client approval of homepage design comp (4) A payment equal to 20% ($12,577.80) of the total cost upon implementation of the Vision Content Management System on a Contractor's server (5) A payment equal to 20% ($12,577.80) of the total cost 21 days from Completion  </v>
          </cell>
        </row>
        <row r="77">
          <cell r="A77" t="str">
            <v>GA105</v>
          </cell>
          <cell r="C77" t="str">
            <v>Winder, City of - GA</v>
          </cell>
          <cell r="D77">
            <v>42179</v>
          </cell>
          <cell r="G77">
            <v>31500</v>
          </cell>
          <cell r="H77" t="str">
            <v>CMS Upgrade</v>
          </cell>
          <cell r="K77" t="str">
            <v>Drod</v>
          </cell>
          <cell r="P77" t="str">
            <v>Client agrees to pay Contract a 50% ($15,750) of the total cost;  A payment equal to 50%($15,750) of the total cost 21 days from Completion</v>
          </cell>
        </row>
        <row r="78">
          <cell r="A78" t="str">
            <v>GA106</v>
          </cell>
          <cell r="C78" t="str">
            <v>Roswell, City of - GA</v>
          </cell>
          <cell r="D78">
            <v>42185</v>
          </cell>
          <cell r="G78">
            <v>13115</v>
          </cell>
          <cell r="H78" t="str">
            <v xml:space="preserve">Addendum </v>
          </cell>
          <cell r="K78" t="str">
            <v>Jung</v>
          </cell>
          <cell r="M78">
            <v>42355</v>
          </cell>
          <cell r="N78">
            <v>2</v>
          </cell>
          <cell r="P78" t="str">
            <v>A payment equal to 50%($6,557.5) of the total cost 21 days from Completion</v>
          </cell>
        </row>
        <row r="79">
          <cell r="A79" t="str">
            <v>GA107</v>
          </cell>
          <cell r="C79" t="str">
            <v>Bryan, County of - GA</v>
          </cell>
          <cell r="D79">
            <v>42312</v>
          </cell>
          <cell r="F79" t="str">
            <v xml:space="preserve">visionLive </v>
          </cell>
          <cell r="G79">
            <v>27840</v>
          </cell>
          <cell r="H79" t="str">
            <v>Development</v>
          </cell>
          <cell r="K79" t="str">
            <v>Trevor</v>
          </cell>
          <cell r="L79">
            <v>42318</v>
          </cell>
          <cell r="N79">
            <v>4</v>
          </cell>
          <cell r="O79">
            <v>12006</v>
          </cell>
          <cell r="P79" t="str">
            <v>An initial payment equal to 40% ($11,136) of the total cost; (2) A payment equal to 20% ($5,568) of the total cost upon Contractor’s Delivery of the draft homepage design concept to the Client; (3) A payment equal to 20% ($5,568) of the total cost upon implementation of the website into the VCMS on a Contractor-hosted development server; (4) A payment equal to 20% ($5,568) of the total cost upon Completion.</v>
          </cell>
        </row>
        <row r="80">
          <cell r="A80" t="str">
            <v>GA108</v>
          </cell>
          <cell r="C80" t="str">
            <v>McDonough, City of - GA</v>
          </cell>
          <cell r="D80">
            <v>42338</v>
          </cell>
          <cell r="F80" t="str">
            <v>No</v>
          </cell>
          <cell r="G80">
            <v>18130</v>
          </cell>
          <cell r="H80" t="str">
            <v>Redesign</v>
          </cell>
          <cell r="J80" t="str">
            <v>Website Design Package</v>
          </cell>
          <cell r="K80" t="str">
            <v>TBD</v>
          </cell>
          <cell r="N80">
            <v>2</v>
          </cell>
          <cell r="P80" t="str">
            <v>An initial payment equal to 50%($9,065) of the total cost; (2) A payment equal to 50%($9,065) of the total cost upon completion of the services provided in Addendum A.</v>
          </cell>
        </row>
        <row r="81">
          <cell r="A81" t="str">
            <v>IA101</v>
          </cell>
          <cell r="C81" t="str">
            <v>Ames, City of - IA</v>
          </cell>
          <cell r="D81">
            <v>41792</v>
          </cell>
          <cell r="F81" t="str">
            <v xml:space="preserve">visionLive </v>
          </cell>
          <cell r="G81">
            <v>15115</v>
          </cell>
          <cell r="H81" t="str">
            <v>CMS Upgrade</v>
          </cell>
          <cell r="K81" t="str">
            <v>Jannelle / Tim</v>
          </cell>
          <cell r="M81">
            <v>42360</v>
          </cell>
          <cell r="N81">
            <v>2</v>
          </cell>
          <cell r="P81" t="str">
            <v>An initial payment equal to 50% ($7,557.50) of the total cost (2) Need to bill for the modification below as well ($200) A payment equal to 50% ($7,557.50 ) of the total cost upon completion of the work in Scope.</v>
          </cell>
        </row>
        <row r="82">
          <cell r="A82" t="str">
            <v>IA102</v>
          </cell>
          <cell r="C82" t="str">
            <v>Ames, City of - IA</v>
          </cell>
          <cell r="D82">
            <v>41942</v>
          </cell>
          <cell r="G82">
            <v>2000</v>
          </cell>
          <cell r="H82" t="str">
            <v>Sub-Site</v>
          </cell>
          <cell r="K82" t="str">
            <v>Jannelle / Tim</v>
          </cell>
          <cell r="M82">
            <v>42360</v>
          </cell>
          <cell r="N82">
            <v>1</v>
          </cell>
          <cell r="P82" t="str">
            <v>An initial payment equal to 50% ($7,557.50) of the total cost (2) Need to bill for the modification below as well ($200) A payment equal to 50% ($7,557.50 ) of the total cost upon completion of the work in Scope.</v>
          </cell>
        </row>
        <row r="83">
          <cell r="A83" t="str">
            <v>IA103</v>
          </cell>
          <cell r="C83" t="str">
            <v>Ames, City of - IA</v>
          </cell>
          <cell r="D83">
            <v>42359</v>
          </cell>
          <cell r="F83" t="str">
            <v>No</v>
          </cell>
          <cell r="G83">
            <v>1080</v>
          </cell>
          <cell r="H83" t="str">
            <v xml:space="preserve">Addendum </v>
          </cell>
          <cell r="J83" t="str">
            <v>Power-Watch Button</v>
          </cell>
          <cell r="K83" t="str">
            <v>Tim</v>
          </cell>
          <cell r="N83">
            <v>1</v>
          </cell>
        </row>
        <row r="84">
          <cell r="A84" t="str">
            <v>IA104</v>
          </cell>
          <cell r="C84" t="str">
            <v>Boone, County of - IA</v>
          </cell>
          <cell r="D84">
            <v>42314</v>
          </cell>
          <cell r="F84" t="str">
            <v>visionLive</v>
          </cell>
          <cell r="G84">
            <v>29000</v>
          </cell>
          <cell r="H84" t="str">
            <v>CMS Upgrade</v>
          </cell>
          <cell r="K84" t="str">
            <v>Trevor</v>
          </cell>
          <cell r="L84">
            <v>42321</v>
          </cell>
          <cell r="N84">
            <v>2</v>
          </cell>
        </row>
        <row r="85">
          <cell r="A85" t="str">
            <v>ID101</v>
          </cell>
          <cell r="C85" t="str">
            <v>Nez Perce Tribe - ID</v>
          </cell>
          <cell r="D85">
            <v>41764</v>
          </cell>
          <cell r="F85" t="str">
            <v xml:space="preserve">visionLive </v>
          </cell>
          <cell r="G85">
            <v>28875</v>
          </cell>
          <cell r="H85" t="str">
            <v>Development</v>
          </cell>
          <cell r="K85" t="str">
            <v>Sherry</v>
          </cell>
          <cell r="N85">
            <v>5</v>
          </cell>
          <cell r="P85" t="str">
            <v>An initial payment equal to 20% ($5,775) of the total cost; (2) A payment equal to 20% ($5,775) of the total cost upon Tribe approval of the homepage wireframe;(3) A payment equal to 20% ($5,775) of the total cost upon Tribe approval of homepage design comp; (4) A payment equal to 20% ($5,775) of the total cost upon implementation of the Vision Content Management System on a Contractor’s server; (5) A payment equal to 20% ($5,775) of the total cost 21 days from Completion as defined below.</v>
          </cell>
        </row>
        <row r="86">
          <cell r="A86" t="str">
            <v>ID102</v>
          </cell>
          <cell r="C86" t="str">
            <v>Sandpoint, City of - ID</v>
          </cell>
          <cell r="D86">
            <v>41941</v>
          </cell>
          <cell r="F86" t="str">
            <v xml:space="preserve">visionLive </v>
          </cell>
          <cell r="G86">
            <v>23975</v>
          </cell>
          <cell r="H86" t="str">
            <v>Development</v>
          </cell>
          <cell r="K86" t="str">
            <v>Trevor</v>
          </cell>
          <cell r="N86">
            <v>5</v>
          </cell>
          <cell r="P86" t="str">
            <v xml:space="preserve">An initial payment equal to 20% ($4,795) of the total cost (2) A payment equal to 20% ($4,795) of the total cost upon City approval of the homepage wireframe (3) A payment equal to 20% ($4,795) of the total cost upon City approval of homepage design comp (4) A payment equal to 20% ($4,795) of the total cost upon implementation of the Vision Content Management System on a Contractor’s server (5) A payment equal to 20% ($4,795) of the total cost upon 21 days from Completion </v>
          </cell>
        </row>
        <row r="87">
          <cell r="A87" t="str">
            <v>ID103</v>
          </cell>
          <cell r="C87" t="str">
            <v>Caldwell, City of - ID</v>
          </cell>
          <cell r="D87">
            <v>42374</v>
          </cell>
          <cell r="F87" t="str">
            <v>visionLive</v>
          </cell>
          <cell r="G87">
            <v>31725</v>
          </cell>
          <cell r="H87" t="str">
            <v>Development</v>
          </cell>
          <cell r="K87" t="str">
            <v>TBD</v>
          </cell>
          <cell r="N87">
            <v>4</v>
          </cell>
          <cell r="O87">
            <v>12010</v>
          </cell>
          <cell r="P87" t="str">
            <v xml:space="preserve">An initial payment equal to 40% ($12,690) of the total cost; (2) A payment equal to 20% ($6,345) of the total cost upon Contractor’s Delivery of the draft homepage design concept to the Client; (3) A payment equal to 20% ($6,345) of the total cost upon implementation of the website into the VCMS on a Contractor-hosted development server; (4) A payment equal to 20% ($6,345) of the total cost upon Completion. </v>
          </cell>
        </row>
        <row r="88">
          <cell r="A88" t="str">
            <v>IL101</v>
          </cell>
          <cell r="C88" t="str">
            <v>Hoffman Estates, Village of - IL</v>
          </cell>
          <cell r="D88">
            <v>41634</v>
          </cell>
          <cell r="F88" t="str">
            <v>visionLive</v>
          </cell>
          <cell r="G88">
            <v>12000</v>
          </cell>
          <cell r="H88" t="str">
            <v>Launched</v>
          </cell>
          <cell r="M88">
            <v>41941</v>
          </cell>
          <cell r="N88" t="str">
            <v xml:space="preserve">Multi-year </v>
          </cell>
        </row>
        <row r="89">
          <cell r="A89" t="str">
            <v>IL102</v>
          </cell>
          <cell r="C89" t="str">
            <v>Hanover Township, IL</v>
          </cell>
          <cell r="D89">
            <v>42032</v>
          </cell>
          <cell r="F89" t="str">
            <v xml:space="preserve">visionLive </v>
          </cell>
          <cell r="G89">
            <v>19778</v>
          </cell>
          <cell r="H89" t="str">
            <v>Development</v>
          </cell>
          <cell r="K89" t="str">
            <v>Trevor</v>
          </cell>
          <cell r="N89">
            <v>5</v>
          </cell>
          <cell r="P89" t="str">
            <v>An initial payment equal to 20% ($3,955.60) of the total cost (2) A payment equal to 20% ($3,955.60) of the total cost upon Township approval of the homepage wireframe (3) A payment equal to 20% (($3,955.60) of the total cost upon Township approval of homepage design comp (4) A payment equal to 20% ($3,955.60) of the total cost upon implementation of the Vision Content Management System on a Contractor’s server (5) A payment equal to 20% ($3,955.60) of the total cost upon21 days from Completion as defined in contract</v>
          </cell>
        </row>
        <row r="90">
          <cell r="A90" t="str">
            <v>IL103</v>
          </cell>
          <cell r="C90" t="str">
            <v>Jackson, County of - IL</v>
          </cell>
          <cell r="D90">
            <v>42212</v>
          </cell>
          <cell r="G90">
            <v>34895</v>
          </cell>
          <cell r="H90" t="str">
            <v>Development</v>
          </cell>
          <cell r="K90" t="str">
            <v>Trevor</v>
          </cell>
          <cell r="N90">
            <v>5</v>
          </cell>
          <cell r="P90" t="str">
            <v>An initial payment equal to 20%($6,979) of the total cost; (2) A payment equal to 20% ($6,979) of the total cost upon Client approval of the homepage wireframe; (3) A payment equal to 20% ($6,979) of the total cost upon Client approval of the homepage design comp; (4) A payment equal to 20% ($6,979) of the total cost upon implementation of the Vision Content Management System on a Contractor's server; (5) A payment equal to 20% ($6,979) of the total cost 21 days from Completion</v>
          </cell>
        </row>
        <row r="91">
          <cell r="A91" t="str">
            <v>IL104</v>
          </cell>
          <cell r="C91" t="str">
            <v>Mount Prospect, Village of - IL</v>
          </cell>
          <cell r="D91">
            <v>42226</v>
          </cell>
          <cell r="F91" t="str">
            <v>visionLive</v>
          </cell>
          <cell r="G91">
            <v>58855.25</v>
          </cell>
          <cell r="H91" t="str">
            <v>CMS Upgrade</v>
          </cell>
          <cell r="N91">
            <v>2</v>
          </cell>
          <cell r="P91" t="str">
            <v>An initial payment equal to 50%($29,427.62) of the total cost; (2) A payment equal to 50%($29,427.63) of the total cost 21 daus from Completion</v>
          </cell>
        </row>
        <row r="92">
          <cell r="A92" t="str">
            <v>IL105</v>
          </cell>
          <cell r="C92" t="str">
            <v>Crystal Lake, City of - IL</v>
          </cell>
          <cell r="D92">
            <v>42342</v>
          </cell>
          <cell r="G92">
            <v>1248</v>
          </cell>
          <cell r="H92" t="str">
            <v xml:space="preserve">Addendum </v>
          </cell>
          <cell r="J92" t="str">
            <v>Extra Work</v>
          </cell>
          <cell r="K92" t="str">
            <v>Mallory</v>
          </cell>
          <cell r="N92">
            <v>1</v>
          </cell>
        </row>
        <row r="93">
          <cell r="A93" t="str">
            <v>IN101</v>
          </cell>
          <cell r="C93" t="str">
            <v>Northern Indiana Workforce Investment Board - IN</v>
          </cell>
          <cell r="D93">
            <v>41913</v>
          </cell>
          <cell r="F93" t="str">
            <v xml:space="preserve">visionLive </v>
          </cell>
          <cell r="G93">
            <v>31360</v>
          </cell>
          <cell r="H93" t="str">
            <v>CMS Upgrade</v>
          </cell>
          <cell r="K93" t="str">
            <v>Sherry</v>
          </cell>
          <cell r="N93">
            <v>2</v>
          </cell>
          <cell r="P93" t="str">
            <v xml:space="preserve">An initial payment equal to 50% ($15,680) of the total cost; (2) A Payment equal to 50% ($15,680) of the total cost 21 days from Completion as defind below. </v>
          </cell>
        </row>
        <row r="94">
          <cell r="A94" t="str">
            <v>IN102</v>
          </cell>
          <cell r="C94" t="str">
            <v>Carmel, City of - IN</v>
          </cell>
          <cell r="D94">
            <v>42172</v>
          </cell>
          <cell r="F94" t="str">
            <v xml:space="preserve">visionLive </v>
          </cell>
          <cell r="G94">
            <v>23770</v>
          </cell>
          <cell r="H94" t="str">
            <v>CMS Upgrade</v>
          </cell>
          <cell r="K94" t="str">
            <v>TBD</v>
          </cell>
          <cell r="N94">
            <v>2</v>
          </cell>
        </row>
        <row r="95">
          <cell r="A95" t="str">
            <v>KS101</v>
          </cell>
          <cell r="C95" t="str">
            <v>WaterOne, KS</v>
          </cell>
          <cell r="D95">
            <v>41719</v>
          </cell>
          <cell r="G95">
            <v>2870</v>
          </cell>
          <cell r="H95" t="str">
            <v xml:space="preserve">Addendum </v>
          </cell>
          <cell r="K95" t="str">
            <v>Brian</v>
          </cell>
        </row>
        <row r="96">
          <cell r="A96" t="str">
            <v>KS102</v>
          </cell>
          <cell r="C96" t="str">
            <v>Gardner, City of KS</v>
          </cell>
          <cell r="D96">
            <v>41787</v>
          </cell>
          <cell r="F96" t="str">
            <v xml:space="preserve">visionLive </v>
          </cell>
          <cell r="G96">
            <v>36155</v>
          </cell>
          <cell r="H96" t="str">
            <v>Development</v>
          </cell>
          <cell r="K96" t="str">
            <v>Jannelle</v>
          </cell>
          <cell r="N96" t="str">
            <v xml:space="preserve">Multi-year </v>
          </cell>
          <cell r="P96" t="str">
            <v>An initial payment equal to $12,052 upon full execution of this Agreement; (2) A payment equal to  $12,052 on the first anniversary of the full execution of this Agreement; and (3) A payment equal to $12,052 on the second anniversary of the full execution of this Agreement.</v>
          </cell>
        </row>
        <row r="97">
          <cell r="A97" t="str">
            <v>KS103</v>
          </cell>
          <cell r="C97" t="str">
            <v>Olath, City of - KS</v>
          </cell>
          <cell r="D97">
            <v>42262</v>
          </cell>
          <cell r="F97" t="str">
            <v xml:space="preserve">visionLive </v>
          </cell>
          <cell r="G97">
            <v>103482</v>
          </cell>
          <cell r="H97" t="str">
            <v>Development</v>
          </cell>
          <cell r="K97" t="str">
            <v>Kristoffer/Tim</v>
          </cell>
          <cell r="N97">
            <v>5</v>
          </cell>
          <cell r="P97" t="str">
            <v xml:space="preserve">(1) An initial payment equal to 10%($10,348.20) upon Contract Execution; (2) A payment equal to 20%($20,696.40) upon approval of Homepage Wireframe; (3) A payment equal to 20%($20,696.40) upon approval of Homepage Design Comp; (4) A payment equal to 30% ($31,044.60) upon Implementation of Vision Content Management System on Contractor's Server; (5) A payment equal to 20% ($20,696.40) 21 days after Completion. </v>
          </cell>
        </row>
        <row r="98">
          <cell r="A98" t="str">
            <v>KY101</v>
          </cell>
          <cell r="C98" t="str">
            <v>Lexington-Fayette Urban County Govt - KY</v>
          </cell>
          <cell r="D98">
            <v>41502</v>
          </cell>
          <cell r="F98" t="str">
            <v xml:space="preserve">visionLive </v>
          </cell>
          <cell r="G98">
            <v>26100</v>
          </cell>
          <cell r="H98" t="str">
            <v>CMS Upgrade</v>
          </cell>
          <cell r="K98" t="str">
            <v>Tom</v>
          </cell>
          <cell r="N98">
            <v>2</v>
          </cell>
          <cell r="P98" t="str">
            <v>An initial payment equal to 50% ($13,050) of the total cost (2) A payment equal to 50% ($13,050) of the total cost upon completion of work in Scope</v>
          </cell>
        </row>
        <row r="99">
          <cell r="A99" t="str">
            <v>KY102</v>
          </cell>
          <cell r="C99" t="str">
            <v>Lexington-Fayette Urban County Govt- KY</v>
          </cell>
          <cell r="D99">
            <v>42180</v>
          </cell>
          <cell r="G99">
            <v>29050</v>
          </cell>
          <cell r="H99" t="str">
            <v>CMS Upgrade</v>
          </cell>
        </row>
        <row r="100">
          <cell r="A100" t="str">
            <v>LA101</v>
          </cell>
          <cell r="C100" t="str">
            <v>Calcasieu Parish Police Jury - LA</v>
          </cell>
          <cell r="D100">
            <v>42352</v>
          </cell>
          <cell r="F100" t="str">
            <v>visionLive</v>
          </cell>
          <cell r="G100">
            <v>45000</v>
          </cell>
          <cell r="H100" t="str">
            <v>CMS Upgrade</v>
          </cell>
          <cell r="K100" t="str">
            <v>TBD</v>
          </cell>
          <cell r="N100">
            <v>5</v>
          </cell>
          <cell r="P100" t="str">
            <v xml:space="preserve">A payment equal to 20%($9,000) of the total cost upon completion of the kick-off call; (2) A payment equal to 20%($9,000) of the total cost upon completion of the homepage wireframe; (3) A payment equal to 20%($9,000) of the total cost upon Contractor's Delivery of the draft of homepage design concept to the client; (4) A payment equal to 20%($9,000) of the total cost upon implementaion of the website into the VCMS on a Contractor - hosted development server; (5) A payment equal to 20% ($9,000) of the total cost upon Completion. </v>
          </cell>
        </row>
        <row r="101">
          <cell r="A101" t="str">
            <v>LA102</v>
          </cell>
          <cell r="C101" t="str">
            <v>Calcasieu Parish Police Jury - LA</v>
          </cell>
          <cell r="D101">
            <v>42352</v>
          </cell>
          <cell r="G101">
            <v>11160</v>
          </cell>
          <cell r="H101" t="str">
            <v>Sub-Site</v>
          </cell>
          <cell r="J101" t="str">
            <v>Library Subsite</v>
          </cell>
          <cell r="K101" t="str">
            <v>TBD</v>
          </cell>
          <cell r="N101">
            <v>5</v>
          </cell>
          <cell r="P101" t="str">
            <v xml:space="preserve">A payment equal to 20%($2,232) of the total cost upon completion of the kick-off call; (2) A payment equal to 20%($2,232) of the total cost upon completion of the homepage wireframe; (3) A payment equal to 20%($92,232) of the total cost upon Contractor's Delivery of the draft of homepage design concept to the client; (4) A payment equal to 20%($2,232) of the total cost upon implementaion of the website into the VCMS on a Contractor - hosted development server; (5) A payment equal to 20% ($2,232) of the total cost upon Completion. </v>
          </cell>
        </row>
        <row r="102">
          <cell r="A102" t="str">
            <v>MD101</v>
          </cell>
          <cell r="C102" t="str">
            <v>Garrett Park, Town of - MD</v>
          </cell>
          <cell r="D102">
            <v>41982</v>
          </cell>
          <cell r="F102" t="str">
            <v xml:space="preserve">visionLive </v>
          </cell>
          <cell r="G102">
            <v>21975</v>
          </cell>
          <cell r="H102" t="str">
            <v>Development</v>
          </cell>
          <cell r="K102" t="str">
            <v>Trevor</v>
          </cell>
          <cell r="N102">
            <v>5</v>
          </cell>
          <cell r="P102" t="str">
            <v>An initial payment equal to 20% ($4,395) of the total cost (2) A payment equal to 20% ($4,395) of the total cost upon town approval of the homepage wireframe (3) A payment equal to 20% ($4,395) of the total cost upon Town approval of homepage design comp (4) A payment equal to 20% ($4,395) of the total cost upon implementation of the Vision Content Management System on a Contractor's server (5) A payment equal to 20%  ($4,395) of the total cost 21 days from Completion as defined in contract.</v>
          </cell>
        </row>
        <row r="103">
          <cell r="A103" t="str">
            <v>MD102</v>
          </cell>
          <cell r="C103" t="str">
            <v>Cecil County - MD</v>
          </cell>
          <cell r="D103">
            <v>42276</v>
          </cell>
          <cell r="F103" t="str">
            <v>visionLive</v>
          </cell>
          <cell r="G103">
            <v>39895</v>
          </cell>
          <cell r="H103" t="str">
            <v>Development</v>
          </cell>
          <cell r="K103" t="str">
            <v>Trevor</v>
          </cell>
          <cell r="L103">
            <v>42284</v>
          </cell>
          <cell r="N103">
            <v>5</v>
          </cell>
          <cell r="O103">
            <v>12002</v>
          </cell>
          <cell r="P103" t="str">
            <v>An initial payment equal to 20%($7,979) of the total cost; (2) A payment equal to 20% ($7,979) of the total cost upon Client approval of the homepage wireframe; (3) A payment equal to 20% ($7,979) of the total cost upon Client approval of the homepage design comp; (4) A payment equal to 20% ($7,979) of the total cost upon implementation of the Vision Content Management System on a Contractor's server; (5) A payment equal to 20% ($7,979) of the total cost 21 days from Completion.</v>
          </cell>
        </row>
        <row r="104">
          <cell r="A104" t="str">
            <v>MI101</v>
          </cell>
          <cell r="C104" t="str">
            <v>North Central Michigan College - MI</v>
          </cell>
          <cell r="D104">
            <v>41612</v>
          </cell>
          <cell r="G104">
            <v>28605</v>
          </cell>
          <cell r="H104" t="str">
            <v>On Hold</v>
          </cell>
          <cell r="K104" t="str">
            <v>Rolman</v>
          </cell>
          <cell r="N104">
            <v>5</v>
          </cell>
          <cell r="P104" t="str">
            <v>An initial payment equal to 20% ($5,721) of the total cost; (2) A payment equal to 20% ($5,721) of the total cost upon College approval of the homepage wireframe; (3) A payment equal to 20% ($5,721) of the total cost upon College approval of homepage design comp; (4) A payment equal to 20% ($5,721) of the total cost upon implementation of the Vision Content Management System on a Contractor’s server; (5) A payment equal to 20% ($5,721) of the total cost upon Completion of the website</v>
          </cell>
        </row>
        <row r="105">
          <cell r="A105" t="str">
            <v>MI102</v>
          </cell>
          <cell r="C105" t="str">
            <v>Wixom, City of  MI</v>
          </cell>
          <cell r="D105">
            <v>42093</v>
          </cell>
          <cell r="F105" t="str">
            <v xml:space="preserve">visionLive </v>
          </cell>
          <cell r="G105">
            <v>28895</v>
          </cell>
          <cell r="H105" t="str">
            <v>Development</v>
          </cell>
          <cell r="K105" t="str">
            <v>Maria</v>
          </cell>
          <cell r="N105">
            <v>5</v>
          </cell>
          <cell r="P105" t="str">
            <v>An initial payment of $7,530 and no later than June 30, 2015; (2) A payment of $7,530 upon Client approval of the homepage wireframe, but no later than June 30, 2015, whichever comes first;  (3) A payment of $7,537.50 upon Client approval of homepage design comp, but no later than June 30, 2015, whichever comes first; (4) A payment equal to 50% of the remaining total cost of this Addendum A, Addendum E-1 and/or Addendum E-2, if any, upon implementation of the Vision Content Management System on a Contractor’s server, but no sooner than July 1, 2015, whichever comes later; and (5) A payment equal to 50% of the remaining total cost of this Addendum A, Addendum E-1 and/or Addendum E-2, if any, 21 days from Completion but no sooner than July 1, 2015, whichever comes later.</v>
          </cell>
        </row>
        <row r="106">
          <cell r="A106" t="str">
            <v>MI103</v>
          </cell>
          <cell r="C106" t="str">
            <v>Wixom, City of  MI</v>
          </cell>
          <cell r="D106">
            <v>42093</v>
          </cell>
          <cell r="G106">
            <v>4860</v>
          </cell>
          <cell r="H106" t="str">
            <v xml:space="preserve">Addendum </v>
          </cell>
          <cell r="K106" t="str">
            <v>Maria</v>
          </cell>
          <cell r="N106">
            <v>1</v>
          </cell>
        </row>
        <row r="107">
          <cell r="A107" t="str">
            <v>MI104</v>
          </cell>
          <cell r="C107" t="str">
            <v>Wixom, City of  MI</v>
          </cell>
          <cell r="D107">
            <v>42093</v>
          </cell>
          <cell r="G107">
            <v>3290</v>
          </cell>
          <cell r="H107" t="str">
            <v xml:space="preserve">Addendum </v>
          </cell>
          <cell r="K107" t="str">
            <v>Maria</v>
          </cell>
          <cell r="N107">
            <v>1</v>
          </cell>
        </row>
        <row r="108">
          <cell r="A108" t="str">
            <v>MI105</v>
          </cell>
          <cell r="C108" t="str">
            <v>Meridian, Township of - MI</v>
          </cell>
          <cell r="D108">
            <v>42346</v>
          </cell>
          <cell r="F108" t="str">
            <v xml:space="preserve">visionLive </v>
          </cell>
          <cell r="G108">
            <v>27030</v>
          </cell>
          <cell r="H108" t="str">
            <v>Development</v>
          </cell>
          <cell r="K108" t="str">
            <v>Tim</v>
          </cell>
          <cell r="L108">
            <v>42361</v>
          </cell>
          <cell r="N108">
            <v>4</v>
          </cell>
          <cell r="O108">
            <v>12008</v>
          </cell>
          <cell r="P108" t="str">
            <v>An initial payment equal to 40% ($10,812) of the total cost; (2) A payment equal to 20% ($5,406) of the total cost upon Contractor’s Delivery of the draft homepage design concept to the Client; (3) A payment equal to 20% ($5,406) of the total cost upon implementation of the website into the VCMS on a Contractor-hosted development server; (4) A payment equal to 20% ($5,406) of the total cost upon Completion.</v>
          </cell>
        </row>
        <row r="109">
          <cell r="A109" t="str">
            <v>MN101</v>
          </cell>
          <cell r="C109" t="str">
            <v>Carver County, MN</v>
          </cell>
          <cell r="D109">
            <v>42075</v>
          </cell>
          <cell r="G109">
            <v>8990</v>
          </cell>
          <cell r="H109" t="str">
            <v>Redesign</v>
          </cell>
          <cell r="K109" t="str">
            <v>DRod</v>
          </cell>
          <cell r="M109">
            <v>42373</v>
          </cell>
          <cell r="P109" t="str">
            <v>An initial payment equal to 50% of the total cost (2) A payment equal to 50% of the total cost 21 dyas from Completion of work in Scope.</v>
          </cell>
        </row>
        <row r="110">
          <cell r="A110" t="str">
            <v>MN102</v>
          </cell>
          <cell r="C110" t="str">
            <v>Richfield, City of MN</v>
          </cell>
          <cell r="D110">
            <v>42090</v>
          </cell>
          <cell r="F110" t="str">
            <v xml:space="preserve">visionLive </v>
          </cell>
          <cell r="G110">
            <v>19700</v>
          </cell>
          <cell r="H110" t="str">
            <v>CMS Upgrade</v>
          </cell>
          <cell r="K110" t="str">
            <v>Trevor</v>
          </cell>
          <cell r="M110">
            <v>42331</v>
          </cell>
          <cell r="N110">
            <v>3</v>
          </cell>
          <cell r="P110" t="str">
            <v>(1) An initial payment equal to 35% ($6,895) of the total cost; (2) A payment equal to 25%($4,925) of the total cost 21 days from Completion, but no later than December 1, 2015, whichever comes first; (3) A payment equal to 40%($7,880) no later than December 1, 2015.</v>
          </cell>
        </row>
        <row r="111">
          <cell r="A111" t="str">
            <v>MN103</v>
          </cell>
          <cell r="C111" t="str">
            <v>Hibbing, City of - MN</v>
          </cell>
          <cell r="D111">
            <v>42150</v>
          </cell>
          <cell r="F111" t="str">
            <v xml:space="preserve">visionLive </v>
          </cell>
          <cell r="G111">
            <v>26105</v>
          </cell>
          <cell r="H111" t="str">
            <v>Development</v>
          </cell>
          <cell r="K111" t="str">
            <v>Maria</v>
          </cell>
          <cell r="N111">
            <v>5</v>
          </cell>
          <cell r="P111" t="str">
            <v>(1) An initial payment equal to 20%($5,221) of the total cost; (2) A payment equal to 20% ($5,221) of the total cost upon Client approval of the homepage wireframe: (3)A payment equal to 20% ($5,221) of the total cost upon Client approval of the homepage design comp; (4) A payment equal to 20% ($5,221) of the total cost upon implementation of the Vision Content Management System on a Contractor's server; (5) A payment equal to 20% ($5,221) of the total cost 21 days from Completion.</v>
          </cell>
        </row>
        <row r="112">
          <cell r="A112" t="str">
            <v>MN104</v>
          </cell>
          <cell r="C112" t="str">
            <v>Rochester, City of - MN</v>
          </cell>
          <cell r="D112">
            <v>42179</v>
          </cell>
          <cell r="G112">
            <v>17130</v>
          </cell>
          <cell r="H112" t="str">
            <v>Intranet</v>
          </cell>
          <cell r="K112" t="str">
            <v>Sherry</v>
          </cell>
          <cell r="N112">
            <v>2</v>
          </cell>
        </row>
        <row r="113">
          <cell r="A113" t="str">
            <v>MN105</v>
          </cell>
          <cell r="C113" t="str">
            <v>Mankato, City of - MN</v>
          </cell>
          <cell r="D113">
            <v>42321</v>
          </cell>
          <cell r="F113" t="str">
            <v>N/A</v>
          </cell>
          <cell r="G113">
            <v>1835</v>
          </cell>
          <cell r="H113" t="str">
            <v xml:space="preserve">Addendum </v>
          </cell>
          <cell r="J113" t="str">
            <v>Calendar Customization</v>
          </cell>
          <cell r="K113" t="str">
            <v>Robert</v>
          </cell>
          <cell r="M113">
            <v>42373</v>
          </cell>
          <cell r="N113">
            <v>1</v>
          </cell>
          <cell r="P113" t="str">
            <v>Upon completion of the work</v>
          </cell>
        </row>
        <row r="114">
          <cell r="A114" t="str">
            <v>MN106</v>
          </cell>
          <cell r="C114" t="str">
            <v>Carver County, MN</v>
          </cell>
          <cell r="D114">
            <v>42339</v>
          </cell>
          <cell r="F114" t="str">
            <v>visionLive</v>
          </cell>
          <cell r="G114">
            <v>13000</v>
          </cell>
          <cell r="H114" t="str">
            <v>Sub-Site</v>
          </cell>
          <cell r="J114" t="str">
            <v>Advanced Subsite</v>
          </cell>
          <cell r="K114" t="str">
            <v>Drod</v>
          </cell>
          <cell r="L114">
            <v>42339</v>
          </cell>
          <cell r="N114">
            <v>2</v>
          </cell>
          <cell r="P114" t="str">
            <v xml:space="preserve">An initial payment equal to 50%($6,500) of the total cost; (2) A payment equal to 50% ($6,500) of the total cost upon completion of work in Addendum A. </v>
          </cell>
        </row>
        <row r="115">
          <cell r="A115" t="str">
            <v>MN107</v>
          </cell>
          <cell r="C115" t="str">
            <v>Plymouth, City of - MN</v>
          </cell>
          <cell r="D115">
            <v>42353</v>
          </cell>
          <cell r="F115" t="str">
            <v xml:space="preserve">visionLive </v>
          </cell>
          <cell r="G115">
            <v>28365</v>
          </cell>
          <cell r="H115" t="str">
            <v>CMS Upgrade</v>
          </cell>
          <cell r="K115" t="str">
            <v>Drod / Alex Berns</v>
          </cell>
          <cell r="L115">
            <v>42373</v>
          </cell>
          <cell r="N115">
            <v>4</v>
          </cell>
          <cell r="P115" t="str">
            <v>A payment equal to 30% ($8,509.50) of the total cost upon Contractor's delivery of the final homepage wireframe; (2) A payment equal to 20% ($5,673) of the total cost upon Contractor's Delivery of the draft homepage design concepts to the Client; (3) A payment equal to 30% ($8,509.50) of the total cost upon implemenation of the website into the VCMS on a Contractor-hosted development server; (4) a payment equal to 20% ($5,673) of the total cost upon Completion.</v>
          </cell>
        </row>
        <row r="116">
          <cell r="A116" t="str">
            <v>MO101</v>
          </cell>
          <cell r="C116" t="str">
            <v>Grandview, City of, MO</v>
          </cell>
          <cell r="D116">
            <v>41954</v>
          </cell>
          <cell r="F116" t="str">
            <v xml:space="preserve">visionLive </v>
          </cell>
          <cell r="G116">
            <v>27700</v>
          </cell>
          <cell r="H116" t="str">
            <v>CMS Upgrade</v>
          </cell>
          <cell r="K116" t="str">
            <v>Trevor</v>
          </cell>
          <cell r="N116" t="str">
            <v xml:space="preserve">Multi-year </v>
          </cell>
          <cell r="P116" t="str">
            <v>(1) An initial payment of $10,700 (2) A payment equal to 8,500 on or before October 1, 2015; (3) A payment of $8,500 on or before October 1, 2016</v>
          </cell>
        </row>
        <row r="117">
          <cell r="A117" t="str">
            <v>MO102</v>
          </cell>
          <cell r="C117" t="str">
            <v>Nixa, City of - MO</v>
          </cell>
          <cell r="D117">
            <v>42144</v>
          </cell>
          <cell r="F117" t="str">
            <v xml:space="preserve">visionLive </v>
          </cell>
          <cell r="G117">
            <v>26895</v>
          </cell>
          <cell r="H117" t="str">
            <v>CMS Upgrade</v>
          </cell>
          <cell r="K117" t="str">
            <v>Sherry</v>
          </cell>
          <cell r="N117">
            <v>2</v>
          </cell>
          <cell r="P117" t="str">
            <v>An initial payment equal to 50% ($13,447.50) of the total cost; (2) A payment equal to 50% ($13,447.50) of the total cost 21 days from Completion</v>
          </cell>
        </row>
        <row r="118">
          <cell r="A118" t="str">
            <v>MO103</v>
          </cell>
          <cell r="C118" t="str">
            <v>Maryland Heights, City of - MO</v>
          </cell>
          <cell r="D118">
            <v>42279</v>
          </cell>
          <cell r="F118" t="str">
            <v xml:space="preserve">visionLive </v>
          </cell>
          <cell r="G118">
            <v>14850</v>
          </cell>
          <cell r="H118" t="str">
            <v>CMS Upgrade</v>
          </cell>
          <cell r="J118" t="str">
            <v>Static Progamming</v>
          </cell>
          <cell r="K118" t="str">
            <v>DRod</v>
          </cell>
          <cell r="L118">
            <v>42279</v>
          </cell>
          <cell r="N118">
            <v>2</v>
          </cell>
          <cell r="P118" t="str">
            <v>A payment equal to 50% ($7,425) of the total cost on or before Dec. 31, 2015.</v>
          </cell>
        </row>
        <row r="119">
          <cell r="A119" t="str">
            <v>MO104</v>
          </cell>
          <cell r="C119" t="str">
            <v>Raymore, City of - MO</v>
          </cell>
          <cell r="D119">
            <v>42304</v>
          </cell>
          <cell r="F119" t="str">
            <v xml:space="preserve">visionLive </v>
          </cell>
          <cell r="G119">
            <v>27030</v>
          </cell>
          <cell r="H119" t="str">
            <v>Development</v>
          </cell>
          <cell r="K119" t="str">
            <v>Maria</v>
          </cell>
          <cell r="L119">
            <v>42312</v>
          </cell>
          <cell r="N119">
            <v>4</v>
          </cell>
          <cell r="O119">
            <v>12003</v>
          </cell>
          <cell r="P119" t="str">
            <v>An initial payment equal to 40% ($10,812) of the total cost; (2) A payment equal to 20% ($5,406) of the total cost upon Contractor’s Delivery of the drat homepage design concept to the Client; (3) A payment equal to 20% ($5,406) of the total cost upon implementation of the website into the VCMS on a Contractor-hosted development server; (4) A payment equal to 20% ($5,406) of the total cost upon Completion</v>
          </cell>
        </row>
        <row r="120">
          <cell r="A120" t="str">
            <v>MS101</v>
          </cell>
          <cell r="C120" t="str">
            <v>Columbus, City of MS</v>
          </cell>
          <cell r="D120">
            <v>41982</v>
          </cell>
          <cell r="F120" t="str">
            <v xml:space="preserve">visionLive </v>
          </cell>
          <cell r="G120">
            <v>23420</v>
          </cell>
          <cell r="H120" t="str">
            <v>Development</v>
          </cell>
          <cell r="K120" t="str">
            <v>Dwight</v>
          </cell>
          <cell r="N120">
            <v>5</v>
          </cell>
          <cell r="P120" t="str">
            <v>An initial payment equal to 20% ($4,684) of the total cost (2) A payment equal to 20% ($5,953) of the total cost upon City approval of the homepage wireframe (3) A payment equal to 20% ($5,953) of the total cost upon City approval of homepage design comp (4) A payment equal to 20% ($5,953) of the total cost upon implementation of the Vision Content Management System on a Contractor's server (5) A payment equal to 20% ($5,953) of the total cost 21 days from Completion as  defined in the contract</v>
          </cell>
        </row>
        <row r="121">
          <cell r="A121" t="str">
            <v>MT101</v>
          </cell>
          <cell r="C121" t="str">
            <v>Missoula County - MT</v>
          </cell>
          <cell r="D121">
            <v>41934</v>
          </cell>
          <cell r="F121" t="str">
            <v xml:space="preserve">visionLive </v>
          </cell>
          <cell r="G121">
            <v>70650</v>
          </cell>
          <cell r="H121" t="str">
            <v>Development</v>
          </cell>
          <cell r="K121" t="str">
            <v>Jannelle / Tim</v>
          </cell>
          <cell r="M121">
            <v>42360</v>
          </cell>
          <cell r="N121">
            <v>5</v>
          </cell>
          <cell r="P121" t="str">
            <v>An initial payment equal to 20% ($14,130) of the total cost (2) A payment equal to 20% ($14,130) of the total cost upon County approval of the homepage wireframe (3) A payment equal to 20% ($14,130) of the total cost upon County approval of homepage design comp (4) A payment equal to 20% ($14,130) of the total cost upon implementation of the Vision Content Management System on a Contractor’s server (5) A payment equal to 20% ($14,130) of the total cost 21 days from Completion as defined in contract</v>
          </cell>
        </row>
        <row r="122">
          <cell r="A122" t="str">
            <v>NC101</v>
          </cell>
          <cell r="C122" t="str">
            <v>Chapel Hill - Transit Site, - NC</v>
          </cell>
          <cell r="D122">
            <v>41319</v>
          </cell>
          <cell r="G122">
            <v>23515</v>
          </cell>
          <cell r="H122" t="str">
            <v>Sub-Site</v>
          </cell>
          <cell r="K122" t="str">
            <v>Kristoffer</v>
          </cell>
          <cell r="M122">
            <v>41940</v>
          </cell>
          <cell r="N122">
            <v>2</v>
          </cell>
          <cell r="P122" t="str">
            <v>An initial payment equal to 50% of the total cost (2) A payment equal to 50% of the total cost upon completion of the work</v>
          </cell>
        </row>
        <row r="123">
          <cell r="A123" t="str">
            <v>NC102</v>
          </cell>
          <cell r="C123" t="str">
            <v>Cherokee, County of - NC</v>
          </cell>
          <cell r="D123">
            <v>41894</v>
          </cell>
          <cell r="G123">
            <v>11735</v>
          </cell>
          <cell r="H123" t="str">
            <v>Redesign</v>
          </cell>
          <cell r="K123" t="str">
            <v>Jannelle</v>
          </cell>
          <cell r="P123" t="str">
            <v>An initial payment equal to 50% ($5,867.50) of the total cost (2) A payment equal to 50% ($5,867.50) of the total cost 21 days from Completion of work in Scope.</v>
          </cell>
        </row>
        <row r="124">
          <cell r="A124" t="str">
            <v>NC103</v>
          </cell>
          <cell r="C124" t="str">
            <v>Albemarle, City of - NC</v>
          </cell>
          <cell r="D124">
            <v>41911</v>
          </cell>
          <cell r="G124">
            <v>29975</v>
          </cell>
          <cell r="H124" t="str">
            <v>Development</v>
          </cell>
          <cell r="K124" t="str">
            <v>Dwight</v>
          </cell>
          <cell r="N124" t="str">
            <v xml:space="preserve">Multi-year </v>
          </cell>
          <cell r="P124" t="str">
            <v>A payment equal to $6,690 upon full execution (2) A payment equal to $6,360 on or before the first anniversary of full execution (3) A payment equal to $6,014 on or before the second anniversary of full execution (4) A payment equal to $5,650 on or before the third anniversary of full execution (5) A payment equal to $5,261 on or before the fourth anniversary of full execution</v>
          </cell>
        </row>
        <row r="125">
          <cell r="A125" t="str">
            <v>NC104</v>
          </cell>
          <cell r="C125" t="str">
            <v>Garner, Town of - NC</v>
          </cell>
          <cell r="D125">
            <v>42017</v>
          </cell>
          <cell r="F125" t="str">
            <v xml:space="preserve">visionLive </v>
          </cell>
          <cell r="G125">
            <v>24930</v>
          </cell>
          <cell r="H125" t="str">
            <v>Development</v>
          </cell>
          <cell r="K125" t="str">
            <v>Jannelle / Maria</v>
          </cell>
          <cell r="N125">
            <v>5</v>
          </cell>
          <cell r="P125" t="str">
            <v xml:space="preserve">An initial payment equal to 20% ($4,986) of the total cost (2) A payment equal to 20% ($4,986) of the total cost upon Client approval of the homepage wireframe (3) A payment equal to 20% ($4,986) of the total cost upon Client approval of homepage design (4) A payment equal to 20% ($4,986) of the total cost upon implementation of the Vision Content Management System on a Contractors server (5) A payment equal to 20% ($4,986) of the total cost 21 days from Completion </v>
          </cell>
        </row>
        <row r="126">
          <cell r="A126" t="str">
            <v>NC105</v>
          </cell>
          <cell r="C126" t="str">
            <v>Fayetteville, City of - NC</v>
          </cell>
          <cell r="D126">
            <v>42034</v>
          </cell>
          <cell r="G126">
            <v>84895</v>
          </cell>
          <cell r="H126" t="str">
            <v>Development</v>
          </cell>
          <cell r="K126" t="str">
            <v>Sherry</v>
          </cell>
          <cell r="M126">
            <v>42290</v>
          </cell>
          <cell r="N126">
            <v>5</v>
          </cell>
          <cell r="P126" t="str">
            <v>An initial payment equal to 20% ($16,979) of the total cost (2) A payment equal to 20% ($16,979) of the total cost upon Client approval of the homepage wireframe (3) A payment equal to 20% ($16,979) of the total cost upon Client approval of homepage design comp (4) A payment equal to 20% ($16,979) of the total cost upon implementation of the Vision Content Management System on a Contractor's server (5) A payment equal to 20% ($16,979) of the total cost 21 days from Completion</v>
          </cell>
        </row>
        <row r="127">
          <cell r="A127" t="str">
            <v>NC106</v>
          </cell>
          <cell r="C127" t="str">
            <v>Person, County of - NC</v>
          </cell>
          <cell r="D127">
            <v>42157</v>
          </cell>
          <cell r="F127" t="str">
            <v>vLive OnPremise</v>
          </cell>
          <cell r="G127">
            <v>27800</v>
          </cell>
          <cell r="H127" t="str">
            <v>CMS Upgrade</v>
          </cell>
          <cell r="K127" t="str">
            <v>Maria</v>
          </cell>
          <cell r="N127">
            <v>2</v>
          </cell>
          <cell r="P127" t="str">
            <v>(1) An initial payment eqaual to 50% (13,900)of the total cost; (2) A payment equl to 50% ($13,900) of the total cost 21 days from Completion</v>
          </cell>
        </row>
        <row r="128">
          <cell r="A128" t="str">
            <v>NC107</v>
          </cell>
          <cell r="C128" t="str">
            <v>Fayetteville, City of - NC</v>
          </cell>
          <cell r="D128">
            <v>42198</v>
          </cell>
          <cell r="G128">
            <v>11800</v>
          </cell>
          <cell r="H128" t="str">
            <v>Sub-Site</v>
          </cell>
          <cell r="P128" t="str">
            <v>Client agrees to pay Contractor in full upon execution of the Addendum</v>
          </cell>
        </row>
        <row r="129">
          <cell r="A129" t="str">
            <v>NC108</v>
          </cell>
          <cell r="C129" t="str">
            <v>Cary, Town of - NC</v>
          </cell>
          <cell r="D129">
            <v>42227</v>
          </cell>
          <cell r="G129">
            <v>207822</v>
          </cell>
          <cell r="H129" t="str">
            <v>Development</v>
          </cell>
          <cell r="N129">
            <v>5</v>
          </cell>
          <cell r="P129" t="str">
            <v>An initial payment equal to 20%($41,564.40) of the total cost; (2) A payment equal to 20% ($41,564.40) of the total cost upon Client approval of the homepage wireframe; (3) A payment equal to 20% ($41,564.40) of the total cost upon Client approval of the homepage design comp; (4) A payment equal to 20% ($41,564.40) of the total cost upon implementation of the Vision Content Management System on a Contractor's server; (5) A payment equal to 20% ($41,564.40) of the total cost 21 days from Completion</v>
          </cell>
        </row>
        <row r="130">
          <cell r="A130" t="str">
            <v>NC109</v>
          </cell>
          <cell r="C130" t="str">
            <v>Dare, County of - NC</v>
          </cell>
          <cell r="D130">
            <v>42269</v>
          </cell>
          <cell r="F130" t="str">
            <v xml:space="preserve">visionLive </v>
          </cell>
          <cell r="G130">
            <v>41803</v>
          </cell>
          <cell r="H130" t="str">
            <v>Development</v>
          </cell>
          <cell r="K130" t="str">
            <v>Drod / Tim</v>
          </cell>
          <cell r="L130">
            <v>42278</v>
          </cell>
          <cell r="N130">
            <v>4</v>
          </cell>
          <cell r="O130">
            <v>12001</v>
          </cell>
          <cell r="P130" t="str">
            <v xml:space="preserve">An initial payment equal to 40% ($16,721.20) of the total cost; (2) A payment equal to 20% ($8,360.60) of the total cost upon Contractor’s Delivery of the drat homepage design concept to the Client; (3) A payment equal to 20% ($8,360.60) of the total cost upon implementation of the website into the VCMS on a Contractor-hosted development server; (4) A payment equal to 20% ($8,360.60) of the total cost upon Completion. </v>
          </cell>
        </row>
        <row r="131">
          <cell r="A131" t="str">
            <v>NC110</v>
          </cell>
          <cell r="C131" t="str">
            <v>Pinehurst, Village of - NC</v>
          </cell>
          <cell r="D131">
            <v>42270</v>
          </cell>
          <cell r="F131" t="str">
            <v xml:space="preserve">visionLive </v>
          </cell>
          <cell r="G131">
            <v>23583</v>
          </cell>
          <cell r="H131" t="str">
            <v>Development</v>
          </cell>
          <cell r="K131" t="str">
            <v>Drod</v>
          </cell>
          <cell r="L131">
            <v>42285</v>
          </cell>
          <cell r="N131">
            <v>5</v>
          </cell>
          <cell r="O131">
            <v>12000</v>
          </cell>
          <cell r="P131" t="str">
            <v>An initial payment equal to 20%($4,716.60) of the total cost; (2) A payment equal to 20% ($4,716.60) of the total cost upon Client approval of the homepage wireframe; (3) A payment equal to 20% ($4,716.60) of the total cost upon Client approval of the homepage design comp; (4) A payment equal to 20% ($4,716.60) of the total cost upon implementation of the Vision Content Management System on a Contractor's server; (5) A payment equal to 20% ($4,716.60) of the total cost 21 days from Completion.</v>
          </cell>
        </row>
        <row r="132">
          <cell r="A132" t="str">
            <v>NC111</v>
          </cell>
          <cell r="C132" t="str">
            <v>Chatham County - NC</v>
          </cell>
          <cell r="D132">
            <v>42292</v>
          </cell>
          <cell r="F132" t="str">
            <v>visionLive</v>
          </cell>
          <cell r="G132">
            <v>30290</v>
          </cell>
          <cell r="H132" t="str">
            <v>CMS Upgrade</v>
          </cell>
          <cell r="K132" t="str">
            <v>TBD</v>
          </cell>
          <cell r="N132">
            <v>2</v>
          </cell>
          <cell r="P132" t="str">
            <v>An initial payment equal to 50%(15,145) of the total cost; (2) A payment equal to 50% ($15,145) of the total cost upon Completion.</v>
          </cell>
        </row>
        <row r="133">
          <cell r="A133" t="str">
            <v>NC112</v>
          </cell>
          <cell r="C133" t="str">
            <v>Fayetteville, City of - NC</v>
          </cell>
          <cell r="D133">
            <v>42345</v>
          </cell>
          <cell r="G133">
            <v>45685</v>
          </cell>
          <cell r="H133" t="str">
            <v>Sub-Site</v>
          </cell>
          <cell r="J133" t="str">
            <v>3 Subsite with Responsive Design</v>
          </cell>
          <cell r="K133" t="str">
            <v>TBD</v>
          </cell>
          <cell r="L133">
            <v>42346</v>
          </cell>
          <cell r="N133">
            <v>2</v>
          </cell>
        </row>
        <row r="134">
          <cell r="A134" t="str">
            <v>NC113</v>
          </cell>
          <cell r="C134" t="str">
            <v>Greensboro, City of - NC</v>
          </cell>
          <cell r="D134">
            <v>42355</v>
          </cell>
          <cell r="F134" t="str">
            <v>visionLive</v>
          </cell>
          <cell r="G134">
            <v>25360</v>
          </cell>
          <cell r="H134" t="str">
            <v>CMS Upgrade</v>
          </cell>
          <cell r="K134" t="str">
            <v>TBD</v>
          </cell>
          <cell r="N134">
            <v>4</v>
          </cell>
          <cell r="P134" t="str">
            <v xml:space="preserve">An initial payment equal to 40% ($10,144) of the total cost; (2) A payment equal to 20% ($5,072) of the total cost upon Contractor’s Delivery of the draft homepage design concept to the Client; (3) A payment equal to 20% ($5,072) of the total cost upon implementation of the website into the VCMS on a Contractor-hosted development server; (4) A payment equal to 20% (,$5,072) of the total cost upon Completion. </v>
          </cell>
        </row>
        <row r="135">
          <cell r="A135" t="str">
            <v>NJ101</v>
          </cell>
          <cell r="C135" t="str">
            <v>Mercer County, NJ</v>
          </cell>
          <cell r="D135">
            <v>41984</v>
          </cell>
          <cell r="F135" t="str">
            <v xml:space="preserve">visionLive </v>
          </cell>
          <cell r="G135">
            <v>81515</v>
          </cell>
          <cell r="H135" t="str">
            <v>Development</v>
          </cell>
          <cell r="K135" t="str">
            <v>Maria</v>
          </cell>
          <cell r="N135">
            <v>5</v>
          </cell>
          <cell r="P135" t="str">
            <v>There is no payment schedule in writing, but because we have to treat this as an installment contract, we will bill our usual 20% x 5 - Wireframe $16,301  (3) Homepage Design Comp; (4) implementation of the Vision Content Management System on a Contractor’s server; (5) Completion of the Website</v>
          </cell>
        </row>
        <row r="136">
          <cell r="A136" t="str">
            <v>NJ102</v>
          </cell>
          <cell r="C136" t="str">
            <v>Somerset, County of NJ</v>
          </cell>
          <cell r="D136">
            <v>41988</v>
          </cell>
          <cell r="G136">
            <v>49415</v>
          </cell>
          <cell r="H136" t="str">
            <v>Development</v>
          </cell>
          <cell r="K136" t="str">
            <v>Trevor</v>
          </cell>
          <cell r="N136">
            <v>4</v>
          </cell>
          <cell r="P136" t="str">
            <v>(1)A payment equal to 30%($14,824.50) of the total cost upon Client approval of the homepage wireframe; (2) A payment equal to 25% ($12,353.75) of the total cost upon Client approval of homepage desgin Comp; (3) A payment equal to 25%($12,353.75) of the total cost upon implementation of the Vision Content Management System on a Contractor's server; (4) A payment equal to 20% ($9,883) of the total cost 21 days from completion</v>
          </cell>
        </row>
        <row r="137">
          <cell r="A137" t="str">
            <v>NV101</v>
          </cell>
          <cell r="C137" t="str">
            <v>Carson, City of - NV</v>
          </cell>
          <cell r="D137">
            <v>42258</v>
          </cell>
          <cell r="G137">
            <v>33125</v>
          </cell>
          <cell r="H137" t="str">
            <v>CMS Upgrade</v>
          </cell>
          <cell r="K137" t="str">
            <v>Maria</v>
          </cell>
          <cell r="N137">
            <v>2</v>
          </cell>
        </row>
        <row r="138">
          <cell r="A138" t="str">
            <v>OH101</v>
          </cell>
          <cell r="C138" t="str">
            <v>West Chester, Township of - OH</v>
          </cell>
          <cell r="D138">
            <v>42180</v>
          </cell>
          <cell r="F138" t="str">
            <v xml:space="preserve">visionLive </v>
          </cell>
          <cell r="G138">
            <v>25445</v>
          </cell>
          <cell r="H138" t="str">
            <v>Development</v>
          </cell>
          <cell r="K138" t="str">
            <v>Trevor</v>
          </cell>
          <cell r="M138">
            <v>42361</v>
          </cell>
          <cell r="N138">
            <v>5</v>
          </cell>
          <cell r="P138" t="str">
            <v>An initial payment equal to 20%($5,089) of the total cost; (2) A payment equal to 20% ($5,089) of the total cost upon Client approval of the homepage wireframe; (3) A payment equal to 20% ($5,089) of the total cost upon Client approval of the homepage design comp; (4) A payment equal to 20% ($5,089) of the total cost upon implementation of the Vision Content Management System on a Contractor's server; (5) A payment equal to 20% ($5,089) of the total cost 21 days from Completion.</v>
          </cell>
        </row>
        <row r="139">
          <cell r="A139" t="str">
            <v>OK101</v>
          </cell>
          <cell r="C139" t="str">
            <v>Oklahoma, City of - OK</v>
          </cell>
          <cell r="D139">
            <v>42024</v>
          </cell>
          <cell r="F139" t="str">
            <v xml:space="preserve">visionLive </v>
          </cell>
          <cell r="G139">
            <v>115231</v>
          </cell>
          <cell r="H139" t="str">
            <v>Development</v>
          </cell>
          <cell r="K139" t="str">
            <v>Uriz</v>
          </cell>
          <cell r="N139">
            <v>6</v>
          </cell>
          <cell r="P139" t="str">
            <v>6 Payments:  (1) Contract Execution (18% / $18,146.34) (2) Approval of the homepage wireframe (18% / $18,146.34) + Stage 1:  Vision Stage (Exhibit A) $6,790 +Stage 2:  Concept Stage (Exhibit A) $1,820 (3) Make sure to bill for the $8 Addendum - Approval of homepage design comp (18% / $18,146.34 (4) Implementation of the Vision Content Management System on The City's server (18% / $18,146.34 + Stage 5: Quality Assurance, Documentation, and Training Stage $4,410 + Stage 6: Launch Stage $1,380 (5) 21 Days After Completion (18% / $18,146.34) (6) Final Acceptance (10% / $10,081.30</v>
          </cell>
        </row>
        <row r="140">
          <cell r="A140" t="str">
            <v>OK102</v>
          </cell>
          <cell r="C140" t="str">
            <v>Oklahoma, City of - OK</v>
          </cell>
          <cell r="D140">
            <v>42193</v>
          </cell>
          <cell r="G140">
            <v>8810</v>
          </cell>
          <cell r="H140" t="str">
            <v xml:space="preserve">Addendum </v>
          </cell>
          <cell r="K140" t="str">
            <v>Drod</v>
          </cell>
          <cell r="M140">
            <v>42380</v>
          </cell>
          <cell r="N140">
            <v>1</v>
          </cell>
          <cell r="P140" t="str">
            <v>Client agrees to pay Contractor in full upon approval of homepage design comp.</v>
          </cell>
        </row>
        <row r="141">
          <cell r="A141" t="str">
            <v>OR101</v>
          </cell>
          <cell r="C141" t="str">
            <v>Hillsboro, City of OR</v>
          </cell>
          <cell r="D141">
            <v>41940</v>
          </cell>
          <cell r="G141">
            <v>4490</v>
          </cell>
          <cell r="H141" t="str">
            <v xml:space="preserve">Addendum </v>
          </cell>
          <cell r="K141" t="str">
            <v>Uriz</v>
          </cell>
          <cell r="N141">
            <v>1</v>
          </cell>
          <cell r="P141" t="str">
            <v xml:space="preserve">Client agrees to pay Contractor in full upon completion as defind in Scope of Work </v>
          </cell>
        </row>
        <row r="142">
          <cell r="A142" t="str">
            <v>OR102.1</v>
          </cell>
          <cell r="B142" t="str">
            <v>OR102</v>
          </cell>
          <cell r="C142" t="str">
            <v>Ashland Partners &amp; Company, LLC - OR</v>
          </cell>
          <cell r="D142">
            <v>42229</v>
          </cell>
          <cell r="F142" t="str">
            <v xml:space="preserve">visionLive </v>
          </cell>
          <cell r="G142">
            <v>24245</v>
          </cell>
          <cell r="H142" t="str">
            <v>New Site</v>
          </cell>
          <cell r="K142" t="str">
            <v>Trevor</v>
          </cell>
          <cell r="N142">
            <v>5</v>
          </cell>
          <cell r="P142" t="str">
            <v>An initial payment equal to 20%($4,849) of the total cost; (2) A payment equal to 20% ($4,849) of the total cost upon Client approval of the homepage wireframe; (3) A payment equal to 20% ($4,849) of the total cost upon Client approval of the homepage design comp; (4) A payment equal to 20% ($4,849) of the total cost upon implementation of the Vision Content Management System on a Contractor's server; (5) A payment equal to 20% ($4,849) of the total cost 21 days from Completion</v>
          </cell>
        </row>
        <row r="143">
          <cell r="A143" t="str">
            <v>OR103.1</v>
          </cell>
          <cell r="B143" t="str">
            <v>OR103</v>
          </cell>
          <cell r="C143" t="str">
            <v>Bend, City of - OR</v>
          </cell>
          <cell r="D143">
            <v>42327</v>
          </cell>
          <cell r="F143" t="str">
            <v xml:space="preserve">visionLive </v>
          </cell>
          <cell r="G143">
            <v>24500</v>
          </cell>
          <cell r="H143" t="str">
            <v>CMS Upgrade</v>
          </cell>
          <cell r="K143" t="str">
            <v>Drod / Alex Berns</v>
          </cell>
          <cell r="L143">
            <v>42345</v>
          </cell>
          <cell r="N143">
            <v>4</v>
          </cell>
          <cell r="P143" t="str">
            <v xml:space="preserve">An initial payment equal to 40% ($9,800) of the total cost; (2) A payment equal to 20% ($4,900) of the total cost upon Contractor’s Delivery of the draft homepage design concept to the Client; (3) A payment equal to 20% ($4,900) of the total cost upon implementation of the website into the VCMS on a Contractor-hosted development server; (4) A payment equal to 20% ($4,900) of the total cost upon Completion. </v>
          </cell>
        </row>
        <row r="144">
          <cell r="A144" t="str">
            <v>PA101</v>
          </cell>
          <cell r="C144" t="str">
            <v>Abington Township, PA</v>
          </cell>
          <cell r="D144">
            <v>41821</v>
          </cell>
          <cell r="F144" t="str">
            <v xml:space="preserve">visionLive </v>
          </cell>
          <cell r="G144">
            <v>32265</v>
          </cell>
          <cell r="H144" t="str">
            <v>Development</v>
          </cell>
          <cell r="K144" t="str">
            <v>Dwight</v>
          </cell>
          <cell r="M144">
            <v>42360</v>
          </cell>
          <cell r="N144">
            <v>5</v>
          </cell>
          <cell r="P144" t="str">
            <v>An initial payment equal to 20% ($6,453) of the total cost;(2) A payment equal to 20% ($6,453) of the total cost upon Township approval of the homepage wireframe (3) A payment equal to 20% ($6,453) of the total cost upon Township approval of homepage design comp(4) A payment equal to 20% ($6,453) of the total cost upon implementation of the Vision Content Management System on a Contractor’s server (5) A payment equal to 20% ($6,453) of the total cost 21 days from Completion as defined below</v>
          </cell>
        </row>
        <row r="145">
          <cell r="A145" t="str">
            <v>PA102</v>
          </cell>
          <cell r="C145" t="str">
            <v>Lower Merion, Township of - PA</v>
          </cell>
          <cell r="D145">
            <v>42331</v>
          </cell>
          <cell r="F145" t="str">
            <v xml:space="preserve">visionLive </v>
          </cell>
          <cell r="G145">
            <v>44290</v>
          </cell>
          <cell r="H145" t="str">
            <v>CMS Upgrade</v>
          </cell>
          <cell r="K145" t="str">
            <v>TBD</v>
          </cell>
          <cell r="N145">
            <v>4</v>
          </cell>
          <cell r="P145" t="str">
            <v>An initial payment equal to 40% ($17,716) of the total cost; (2) A payment equal to 20% ($8,859) of the total cost upon Contractor’s Delivery of the draft homepage design concept to the Client; (3) A payment equal to 20% ($8,858) of the total cost upon implementation of the website into the VCMS on a Contractor-hosted development server; (4) A payment equal to 20% ($8,858) of the total cost upon Completion.</v>
          </cell>
        </row>
        <row r="146">
          <cell r="A146" t="str">
            <v>SC101</v>
          </cell>
          <cell r="C146" t="str">
            <v>Greenwood, City of, SC</v>
          </cell>
          <cell r="D146">
            <v>41577</v>
          </cell>
          <cell r="G146">
            <v>55875</v>
          </cell>
          <cell r="H146" t="str">
            <v>Launched</v>
          </cell>
          <cell r="K146" t="str">
            <v>Uriz</v>
          </cell>
          <cell r="M146">
            <v>42003</v>
          </cell>
          <cell r="N146" t="str">
            <v xml:space="preserve">Multi-year </v>
          </cell>
          <cell r="P146" t="str">
            <v>Upon full execution of the Agreement, an initial payment of $13,968.75 equal to 25% of the total cost; (2) A payment of $13,968.75 equal to 25% of the total cost no later than one year from full execution of the Agreement;(3) A payment of $13,968.75 equal to 25% of the total cost no later than two years from full execution of the Agreement; (4) A payment of $13,968.75 equal to 25% of the total cost no later than three years from full execution of the Agreement.</v>
          </cell>
        </row>
        <row r="147">
          <cell r="A147" t="str">
            <v>SC102</v>
          </cell>
          <cell r="C147" t="str">
            <v>Jasper County, SC</v>
          </cell>
          <cell r="D147">
            <v>41740</v>
          </cell>
          <cell r="F147" t="str">
            <v xml:space="preserve">visionLive </v>
          </cell>
          <cell r="G147">
            <v>25265</v>
          </cell>
          <cell r="H147" t="str">
            <v>Development</v>
          </cell>
          <cell r="K147" t="str">
            <v>Sherry</v>
          </cell>
          <cell r="N147">
            <v>5</v>
          </cell>
          <cell r="P147" t="str">
            <v>An initial payment equals to 20% ($5,053) of the total cost; (2) A payment equal to 20% ($5,053) of the total cost upon County approval of the homepage wireframe; (3) A payment equal to 20% ($5,053) of the total cost upon County approval of homepage design comp; (4) A payment equal to 20% ($5,053) of the total cost upon implementation of the Vision Content Management System on a Contractor’s server; (5) A payment equal to 20% ($5,053) of the total cost 21 days from Completion as defined below.</v>
          </cell>
        </row>
        <row r="148">
          <cell r="A148" t="str">
            <v>SC103</v>
          </cell>
          <cell r="C148" t="str">
            <v>Rock Hill, City of - SC</v>
          </cell>
          <cell r="D148">
            <v>42359</v>
          </cell>
          <cell r="F148" t="str">
            <v>visionLive</v>
          </cell>
          <cell r="G148">
            <v>13200</v>
          </cell>
          <cell r="H148" t="str">
            <v>Sub-Site</v>
          </cell>
          <cell r="J148" t="str">
            <v>Economic Development Subsite</v>
          </cell>
          <cell r="K148" t="str">
            <v>TBD</v>
          </cell>
          <cell r="N148">
            <v>2</v>
          </cell>
        </row>
        <row r="149">
          <cell r="A149" t="str">
            <v>SD101</v>
          </cell>
          <cell r="C149" t="str">
            <v>Yankton, City of SD</v>
          </cell>
          <cell r="D149">
            <v>41983</v>
          </cell>
          <cell r="F149" t="str">
            <v xml:space="preserve">visionLive </v>
          </cell>
          <cell r="G149">
            <v>26475</v>
          </cell>
          <cell r="H149" t="str">
            <v>Development</v>
          </cell>
          <cell r="K149" t="str">
            <v>Trevor</v>
          </cell>
          <cell r="M149">
            <v>42361</v>
          </cell>
          <cell r="N149">
            <v>5</v>
          </cell>
          <cell r="P149" t="str">
            <v>An initial payment equal to 20% ($5,295) of the total cost (2) A payment equal to 20% ($5,295) of the total cost upon Client approval of the homepage wireframe (3) A payment equal to 20% ($5,295) of the total cost upon Client approval of homepage design comp (4) A payment equal to 20% ($5,295) of the total cost upon implementation of the Vision Content Management System on a Contractors server (5) A payment equal to 20% ($5,295) of the total cost 21 days from Completion</v>
          </cell>
        </row>
        <row r="150">
          <cell r="A150" t="str">
            <v>TN101.1</v>
          </cell>
          <cell r="B150" t="str">
            <v>TN101</v>
          </cell>
          <cell r="C150" t="str">
            <v>Brentwood, City of  TN</v>
          </cell>
          <cell r="D150">
            <v>41982</v>
          </cell>
          <cell r="F150" t="str">
            <v xml:space="preserve">visionLive </v>
          </cell>
          <cell r="G150">
            <v>31290</v>
          </cell>
          <cell r="H150" t="str">
            <v>CMS Upgrade</v>
          </cell>
          <cell r="K150" t="str">
            <v>Trevor</v>
          </cell>
          <cell r="N150">
            <v>2</v>
          </cell>
          <cell r="P150" t="str">
            <v>An initial payment equal to $15,645; (2) A payment equal to $22,245 on or before 21 days from Completion of work in Scope</v>
          </cell>
        </row>
        <row r="151">
          <cell r="A151" t="str">
            <v>TN102</v>
          </cell>
          <cell r="C151" t="str">
            <v>Germantown, City of - TN</v>
          </cell>
          <cell r="D151">
            <v>42356</v>
          </cell>
          <cell r="F151" t="str">
            <v>visionLive</v>
          </cell>
          <cell r="G151">
            <v>28564.14</v>
          </cell>
          <cell r="H151" t="str">
            <v>CMS Upgrade</v>
          </cell>
          <cell r="K151" t="str">
            <v>TBD</v>
          </cell>
          <cell r="N151">
            <v>4</v>
          </cell>
          <cell r="P151" t="str">
            <v>An initial payment equal to 40% ($11,425.65) of the total cost; (2) A payment equal to 20% ($5,712.82) of the total cost upon Contractor’s Delivery of the draft homepage design concept to the Client; (3) A payment equal to 20% ($5,712.82) of the total cost upon implementation of the website into the VCMS on a Contractor-hosted development server; (4) A payment equal to 20% (,$5,712.82) of the total cost upon Completion</v>
          </cell>
        </row>
        <row r="152">
          <cell r="A152" t="str">
            <v>TX101</v>
          </cell>
          <cell r="C152" t="str">
            <v>Grand Prairie, TX</v>
          </cell>
          <cell r="D152">
            <v>41778</v>
          </cell>
          <cell r="G152">
            <v>8510</v>
          </cell>
          <cell r="H152" t="str">
            <v>Sub-Site</v>
          </cell>
          <cell r="K152" t="str">
            <v>Sherry</v>
          </cell>
          <cell r="N152">
            <v>2</v>
          </cell>
          <cell r="P152" t="str">
            <v>An initial payment equal to 50% of the total cost and A payment equal to 50% of the total cost upon completion of work in Scope.</v>
          </cell>
        </row>
        <row r="153">
          <cell r="A153" t="str">
            <v>TX102</v>
          </cell>
          <cell r="C153" t="str">
            <v>College Station, City of - TX</v>
          </cell>
          <cell r="D153">
            <v>41912</v>
          </cell>
          <cell r="G153">
            <v>16000</v>
          </cell>
          <cell r="H153" t="str">
            <v>Development</v>
          </cell>
          <cell r="K153" t="str">
            <v>Uriz</v>
          </cell>
          <cell r="N153">
            <v>2</v>
          </cell>
          <cell r="P153" t="str">
            <v xml:space="preserve">An initial payment equal to 50% ($8,000) of the total cost; (2) A payment equal to 50% ($8,000) of the total cost no later than thirty (30) calendar days from the date of the City's receipt of the payment application and the City's written acceptance of the completed services. </v>
          </cell>
        </row>
        <row r="154">
          <cell r="A154" t="str">
            <v>TX103</v>
          </cell>
          <cell r="C154" t="str">
            <v>Carrollton, City of - TX</v>
          </cell>
          <cell r="D154">
            <v>41928</v>
          </cell>
          <cell r="F154" t="str">
            <v xml:space="preserve">visionLive </v>
          </cell>
          <cell r="G154">
            <v>29000</v>
          </cell>
          <cell r="H154" t="str">
            <v>CMS Upgrade</v>
          </cell>
          <cell r="K154" t="str">
            <v>DRod</v>
          </cell>
          <cell r="N154">
            <v>2</v>
          </cell>
          <cell r="P154" t="str">
            <v>An initial payment equal to 50% of the total cost (2) A payment equal to 50% of the total cost 21 days from Completion of the work in Scope.</v>
          </cell>
        </row>
        <row r="155">
          <cell r="A155" t="str">
            <v>TX104</v>
          </cell>
          <cell r="C155" t="str">
            <v>Lewisville, City of  - TX</v>
          </cell>
          <cell r="D155">
            <v>41942</v>
          </cell>
          <cell r="G155">
            <v>13980</v>
          </cell>
          <cell r="H155" t="str">
            <v>Sub-Site</v>
          </cell>
          <cell r="J155" t="str">
            <v>Medical Center</v>
          </cell>
          <cell r="K155" t="str">
            <v>Sherry</v>
          </cell>
          <cell r="N155">
            <v>2</v>
          </cell>
          <cell r="P155" t="str">
            <v>An initial payment equal to 50% ($6,990) of the total cost, (2) A payment equal to 50% ($6,990) of the total cost 21 days from completion of work</v>
          </cell>
        </row>
        <row r="156">
          <cell r="A156" t="str">
            <v>TX105</v>
          </cell>
          <cell r="C156" t="str">
            <v>Pflugerville, City of TX</v>
          </cell>
          <cell r="D156">
            <v>41943</v>
          </cell>
          <cell r="F156" t="str">
            <v xml:space="preserve">visionLive </v>
          </cell>
          <cell r="G156">
            <v>46391</v>
          </cell>
          <cell r="H156" t="str">
            <v>Development</v>
          </cell>
          <cell r="K156" t="str">
            <v>Sherry</v>
          </cell>
          <cell r="N156">
            <v>5</v>
          </cell>
          <cell r="P156" t="str">
            <v xml:space="preserve">An initial payment equal to 20% ($9,278.20) of the total cost (2) A payment equal to 20% ($9,278.20) of the total cost upon City approval of the homepage wireframe (3) A payment equal to 20%  ($9,278.20) of the total cost upon City approval of homepage design comp (4) A payment equal to 20% ($9,278.20) of the total cost upon implementation of the Vision Content Management System on a Contractor's server (5) A payment equal to 20% ($9,278.20) of the total cost 21 days from Completion as defined in the  contract </v>
          </cell>
        </row>
        <row r="157">
          <cell r="A157" t="str">
            <v>TX106</v>
          </cell>
          <cell r="C157" t="str">
            <v>Pittsburg, City of - TX</v>
          </cell>
          <cell r="D157">
            <v>41989</v>
          </cell>
          <cell r="G157">
            <v>23975</v>
          </cell>
          <cell r="H157" t="str">
            <v>Development</v>
          </cell>
          <cell r="K157" t="str">
            <v>Sherry</v>
          </cell>
          <cell r="N157">
            <v>2</v>
          </cell>
          <cell r="P157" t="str">
            <v>An initial payment equal to 50% ($11,987.50) of the total cost (2) A payment equal to 50%  ($11,987.50) of the total cost 21 days from Completion as defined in the contract</v>
          </cell>
        </row>
        <row r="158">
          <cell r="A158" t="str">
            <v>TX107</v>
          </cell>
          <cell r="C158" t="str">
            <v>Brownsville Public Utilities Board - TX</v>
          </cell>
          <cell r="D158">
            <v>42108</v>
          </cell>
          <cell r="G158">
            <v>9975</v>
          </cell>
          <cell r="H158" t="str">
            <v>v-Enterprise</v>
          </cell>
          <cell r="N158">
            <v>2</v>
          </cell>
        </row>
        <row r="159">
          <cell r="A159" t="str">
            <v>TX108</v>
          </cell>
          <cell r="C159" t="str">
            <v>Brazoria, County of - TX</v>
          </cell>
          <cell r="D159">
            <v>42109</v>
          </cell>
          <cell r="F159" t="str">
            <v xml:space="preserve">visionLive </v>
          </cell>
          <cell r="G159">
            <v>40000</v>
          </cell>
          <cell r="H159" t="str">
            <v>Development</v>
          </cell>
          <cell r="K159" t="str">
            <v>Trevor</v>
          </cell>
          <cell r="N159">
            <v>5</v>
          </cell>
          <cell r="P159" t="str">
            <v>(1) An initial payment equal to 20%($8,000) of the total cost; (2) A payment equal to 20% ($8,000) of the total cost upon Client approval of the homepage wireframe; (3) A payment equal to 20% ($8,000) of the total cost upon Client approval of homepage design comp; (4) A payment equal to 20%($8,000) of the total cost upon implementation of the Vision Content Management System on a Contractor's server; (5) A payment equal to 20%($8,000) of the total cost upon Completion.</v>
          </cell>
        </row>
        <row r="160">
          <cell r="A160" t="str">
            <v>TX109</v>
          </cell>
          <cell r="C160" t="str">
            <v>Baytown, City of - TX</v>
          </cell>
          <cell r="D160">
            <v>42135</v>
          </cell>
          <cell r="F160" t="str">
            <v xml:space="preserve">visionLive </v>
          </cell>
          <cell r="G160">
            <v>14955</v>
          </cell>
          <cell r="H160" t="str">
            <v>Intranet</v>
          </cell>
          <cell r="K160" t="str">
            <v>Dwight</v>
          </cell>
          <cell r="M160">
            <v>42719</v>
          </cell>
          <cell r="N160">
            <v>2</v>
          </cell>
        </row>
        <row r="161">
          <cell r="A161" t="str">
            <v>TX110</v>
          </cell>
          <cell r="C161" t="str">
            <v>Carrollton, City of - TX</v>
          </cell>
          <cell r="D161">
            <v>42144</v>
          </cell>
          <cell r="F161" t="str">
            <v>vLive OnPremise</v>
          </cell>
          <cell r="G161">
            <v>27615</v>
          </cell>
          <cell r="H161" t="str">
            <v>Redesign</v>
          </cell>
          <cell r="K161" t="str">
            <v>DRod</v>
          </cell>
          <cell r="N161">
            <v>2</v>
          </cell>
          <cell r="P161" t="str">
            <v>(1) An initial payment of $10,500 upon Client's approval of the homepage design comp; (2) A payment of $17,115 upon implementation of the VCMS on a Contractor's server.</v>
          </cell>
        </row>
        <row r="162">
          <cell r="A162" t="str">
            <v>TX111</v>
          </cell>
          <cell r="C162" t="str">
            <v>Lewisville, City of  - TX</v>
          </cell>
          <cell r="D162">
            <v>42150</v>
          </cell>
          <cell r="F162" t="str">
            <v xml:space="preserve">visionLive </v>
          </cell>
          <cell r="G162">
            <v>35800</v>
          </cell>
          <cell r="H162" t="str">
            <v>CMS Upgrade</v>
          </cell>
          <cell r="K162" t="str">
            <v>Sherry</v>
          </cell>
          <cell r="N162">
            <v>2</v>
          </cell>
          <cell r="P162" t="str">
            <v xml:space="preserve">(1) An initial payment equal to 50%($17,900) of the total cost; (2) A payment equal to 50% ($17,900) of the total cost 21 days from Completion; </v>
          </cell>
        </row>
        <row r="163">
          <cell r="A163" t="str">
            <v>TX112</v>
          </cell>
          <cell r="C163" t="str">
            <v>Nueces, County of - TX</v>
          </cell>
          <cell r="D163">
            <v>42185</v>
          </cell>
          <cell r="G163">
            <v>85757.28</v>
          </cell>
          <cell r="H163" t="str">
            <v>Development</v>
          </cell>
          <cell r="K163" t="str">
            <v>Sherry</v>
          </cell>
          <cell r="N163">
            <v>5</v>
          </cell>
          <cell r="P163" t="str">
            <v>An initial payment equal to 20%($17,151.45) of the total cost; (2) A payment equal to 20% ($17,151.45) of the total cost upon Client approval of the homepage wireframe; (3) A payment equal to 20% ($17,151.45) of the total cost upon Client approval of the homepage design comp; (4) A payment equal to 20% ($17151.45) of the total cost upon implementation of the Vision Content Management System on a Contractor's server; (5) A payment equal to 20% ($17,151.45) of the total cost 21 days from Completion.</v>
          </cell>
        </row>
        <row r="164">
          <cell r="A164" t="str">
            <v>TX113</v>
          </cell>
          <cell r="C164" t="str">
            <v>Colleyville, City of - TX</v>
          </cell>
          <cell r="D164">
            <v>42198</v>
          </cell>
          <cell r="F164" t="str">
            <v xml:space="preserve">visionLive </v>
          </cell>
          <cell r="G164">
            <v>49577</v>
          </cell>
          <cell r="H164" t="str">
            <v>Development</v>
          </cell>
          <cell r="K164" t="str">
            <v>Trevor</v>
          </cell>
          <cell r="N164">
            <v>5</v>
          </cell>
          <cell r="P164" t="str">
            <v>An initial payment equal to 20%($9,915.40) of the total cost; (2) A payment equal to 20% ($9,915.40) of the total cost upon Client approval of the homepage wireframe; (3) A payment equal to 20% ($9,915.40) of the total cost upon Client approval of the homepage design comp; (4) A payment equal to 20% ($9,915.40) of the total cost upon implementation of the Vision Content Management System on a Contractor's server; (5) A payment equal to 20% ($9,915.40) of the total cost 21 days from Completion.</v>
          </cell>
        </row>
        <row r="165">
          <cell r="A165" t="str">
            <v>TX114</v>
          </cell>
          <cell r="C165" t="str">
            <v>Richmond, City of - TX</v>
          </cell>
          <cell r="D165">
            <v>42228</v>
          </cell>
          <cell r="G165">
            <v>14500</v>
          </cell>
          <cell r="H165" t="str">
            <v>Redesign</v>
          </cell>
          <cell r="N165">
            <v>2</v>
          </cell>
          <cell r="P165" t="str">
            <v xml:space="preserve">An initial payment equal to 5-%($7,250) of the total cost; (2) A payment equal to 50% ($7,250) of the total cost 21 days </v>
          </cell>
        </row>
        <row r="166">
          <cell r="A166" t="str">
            <v>TX115</v>
          </cell>
          <cell r="C166" t="str">
            <v>Galveston County Health District - TX</v>
          </cell>
          <cell r="D166">
            <v>42229</v>
          </cell>
          <cell r="F166" t="str">
            <v xml:space="preserve">visionLive </v>
          </cell>
          <cell r="G166">
            <v>33320</v>
          </cell>
          <cell r="H166" t="str">
            <v>Development</v>
          </cell>
          <cell r="K166" t="str">
            <v>Drod</v>
          </cell>
          <cell r="N166">
            <v>4</v>
          </cell>
          <cell r="P166" t="str">
            <v>An initial payment equal to 50%($16,660) of the total cost; (2) A payment equal to 20%($6,664) of the total cost upon Contractor's Delivery of the draft homepage design concept to the Client; (3) A payment equal to 20%($6,664) of the total cost upon implemenation of the website into the VCMS on a Contractor-hosted deelopment server; (4) A payment equal to 10%($3,332) of the total cost upon Completion.</v>
          </cell>
        </row>
        <row r="167">
          <cell r="A167" t="str">
            <v>TX116</v>
          </cell>
          <cell r="C167" t="str">
            <v>Lewisville, City of  - TX</v>
          </cell>
          <cell r="D167">
            <v>42241</v>
          </cell>
          <cell r="G167">
            <v>18600</v>
          </cell>
          <cell r="H167" t="str">
            <v>Sub-Site</v>
          </cell>
          <cell r="J167" t="str">
            <v>Adv. Theme Library</v>
          </cell>
          <cell r="K167" t="str">
            <v>Sherry</v>
          </cell>
          <cell r="N167">
            <v>2</v>
          </cell>
        </row>
        <row r="168">
          <cell r="A168" t="str">
            <v>TX117</v>
          </cell>
          <cell r="C168" t="str">
            <v>Cedar Park, City of - TX</v>
          </cell>
          <cell r="D168">
            <v>42265</v>
          </cell>
          <cell r="F168" t="str">
            <v xml:space="preserve">visionLive </v>
          </cell>
          <cell r="G168">
            <v>12500</v>
          </cell>
          <cell r="H168" t="str">
            <v>CMS Upgrade</v>
          </cell>
          <cell r="K168" t="str">
            <v>Maria</v>
          </cell>
          <cell r="L168">
            <v>42290</v>
          </cell>
          <cell r="N168">
            <v>4</v>
          </cell>
          <cell r="P168" t="str">
            <v>An initial payment equal to 40% ($5,000) of the total cost; (2) A payment equal to 20% ($2,500) of the total cost upon Contractor’s Delivery of the drat homepage design concept to the Client; (3) A payment equal to 20% ($2,500) of the total cost upon implementation of the website into the VCMS on a Contractor-hosted development server; (4) A payment equal to 20% ($2,500) of the total cost upon Completion.</v>
          </cell>
        </row>
        <row r="169">
          <cell r="A169" t="str">
            <v>TX118</v>
          </cell>
          <cell r="C169" t="str">
            <v>College Station, City of - TX</v>
          </cell>
          <cell r="D169">
            <v>42277</v>
          </cell>
          <cell r="G169">
            <v>23000</v>
          </cell>
          <cell r="H169" t="str">
            <v>Development</v>
          </cell>
          <cell r="J169" t="str">
            <v xml:space="preserve">e-Procurement </v>
          </cell>
          <cell r="K169" t="str">
            <v>Uriz</v>
          </cell>
          <cell r="N169">
            <v>2</v>
          </cell>
          <cell r="P169" t="str">
            <v>The contract is based on Phase 1 and 2.   Phase 2 Contingency (not to exceed $8,200 worth of hours) Uriz and GA will inform of the exact hours used.  There is $2k Annual Maint. Charge once the work is completed. - Check contract if reacurring.</v>
          </cell>
        </row>
        <row r="170">
          <cell r="A170" t="str">
            <v>TX119</v>
          </cell>
          <cell r="C170" t="str">
            <v>Carrollton, City of - TX</v>
          </cell>
          <cell r="D170">
            <v>42297</v>
          </cell>
          <cell r="G170">
            <v>1580</v>
          </cell>
          <cell r="H170" t="str">
            <v xml:space="preserve">Addendum </v>
          </cell>
          <cell r="J170" t="str">
            <v>Additional Widgets &amp; Custom Content</v>
          </cell>
          <cell r="K170" t="str">
            <v>Drod</v>
          </cell>
          <cell r="L170">
            <v>42297</v>
          </cell>
          <cell r="N170">
            <v>1</v>
          </cell>
        </row>
        <row r="171">
          <cell r="A171" t="str">
            <v>TX120</v>
          </cell>
          <cell r="C171" t="str">
            <v>Odessa, City of - TX</v>
          </cell>
          <cell r="D171">
            <v>42318</v>
          </cell>
          <cell r="F171" t="str">
            <v xml:space="preserve">visionLive </v>
          </cell>
          <cell r="G171">
            <v>31350</v>
          </cell>
          <cell r="H171" t="str">
            <v>CMS Upgrade</v>
          </cell>
          <cell r="K171" t="str">
            <v>Dwight/ Alex B / Alex V</v>
          </cell>
          <cell r="L171">
            <v>42349</v>
          </cell>
          <cell r="N171">
            <v>4</v>
          </cell>
          <cell r="P171" t="str">
            <v xml:space="preserve">An initial payment equal to 40% ($12,612) of the total cost; (2) A payment equal to 20% ($6,306) of the total cost upon Contractor’s Delivery of the draft homepage design concept to the Client; (3) A payment equal to 20% ($6,306) of the total cost upon implementation of the website into the VCMS on a Contractor-hosted development server; (4) A payment equal to 20% ($6,306) of the total cost upon Completion. </v>
          </cell>
        </row>
        <row r="172">
          <cell r="A172" t="str">
            <v>TX121</v>
          </cell>
          <cell r="C172" t="str">
            <v>Odessa - Downtown</v>
          </cell>
          <cell r="D172">
            <v>42318</v>
          </cell>
          <cell r="F172" t="str">
            <v xml:space="preserve">visionLive </v>
          </cell>
          <cell r="G172">
            <v>12000</v>
          </cell>
          <cell r="H172" t="str">
            <v>Sub-Site</v>
          </cell>
          <cell r="K172" t="str">
            <v>Dwight/ Alex B / Alex V</v>
          </cell>
          <cell r="L172">
            <v>42349</v>
          </cell>
          <cell r="N172">
            <v>4</v>
          </cell>
          <cell r="P172" t="str">
            <v>An initial payment equal to 40% ($4,800) of the total cost; (2) A payment equal to 20% ($2,400) of the total cost upon Contractor’s Delivery of the draft homepage design concept to the Client; (3) A payment equal to 20% ($2,400) of the total cost upon implementation of the website into the VCMS on a Contractor-hosted development server; (4) A payment equal to 20% ($2,400) of the total cost upon Completion.</v>
          </cell>
        </row>
        <row r="173">
          <cell r="A173" t="str">
            <v>TX122</v>
          </cell>
          <cell r="C173" t="str">
            <v>Odessa, Parks &amp; Recreation</v>
          </cell>
          <cell r="D173">
            <v>42318</v>
          </cell>
          <cell r="G173">
            <v>12000</v>
          </cell>
          <cell r="H173" t="str">
            <v>Sub-Site</v>
          </cell>
          <cell r="K173" t="str">
            <v>Dwight/ Alex B / Alex V</v>
          </cell>
          <cell r="L173">
            <v>42349</v>
          </cell>
          <cell r="N173">
            <v>4</v>
          </cell>
          <cell r="P173" t="str">
            <v>An initial payment equal to 40% ($4,800) of the total cost; (2) A payment equal to 20% ($2,400) of the total cost upon Contractor’s Delivery of the draft homepage design concept to the Client; (3) A payment equal to 20% ($2,400) of the total cost upon implementation of the website into the VCMS on a Contractor-hosted development server; (4) A payment equal to 20% ($2,400) of the total cost upon Completion.</v>
          </cell>
        </row>
        <row r="174">
          <cell r="A174" t="str">
            <v>TX123</v>
          </cell>
          <cell r="C174" t="str">
            <v xml:space="preserve">Odessa - Police Department </v>
          </cell>
          <cell r="D174">
            <v>42318</v>
          </cell>
          <cell r="F174" t="str">
            <v xml:space="preserve">visionLive </v>
          </cell>
          <cell r="G174">
            <v>12000</v>
          </cell>
          <cell r="H174" t="str">
            <v>Sub-Site</v>
          </cell>
          <cell r="K174" t="str">
            <v>Dwight/ Alex B / Alex V</v>
          </cell>
          <cell r="L174">
            <v>42349</v>
          </cell>
          <cell r="N174">
            <v>4</v>
          </cell>
          <cell r="P174" t="str">
            <v>An initial payment equal to 40% ($4,800) of the total cost; (2) A payment equal to 20% ($2,400) of the total cost upon Contractor’s Delivery of the draft homepage design concept to the Client; (3) A payment equal to 20% ($2,400) of the total cost upon implementation of the website into the VCMS on a Contractor-hosted development server; (4) A payment equal to 20% ($2,400) of the total cost upon Completion.</v>
          </cell>
        </row>
        <row r="175">
          <cell r="A175" t="str">
            <v>TX124</v>
          </cell>
          <cell r="C175" t="str">
            <v xml:space="preserve">Odessa - Basic </v>
          </cell>
          <cell r="D175">
            <v>42318</v>
          </cell>
          <cell r="F175" t="str">
            <v xml:space="preserve">visionLive </v>
          </cell>
          <cell r="G175">
            <v>7500</v>
          </cell>
          <cell r="H175" t="str">
            <v>Sub-Site</v>
          </cell>
          <cell r="K175" t="str">
            <v>Dwight/ Alex B / Alex V</v>
          </cell>
          <cell r="L175">
            <v>42349</v>
          </cell>
          <cell r="N175">
            <v>4</v>
          </cell>
          <cell r="P175" t="str">
            <v>An initial payment equal to 40% ($3,000) of the total cost; (2) A payment equal to 20% ($1,500) of the total cost upon Contractor’s Delivery of the draft homepage design concept to the Client; (3) A payment equal to 20% ($1,500) of the total cost upon implementation of the website into the VCMS on a Contractor-hosted development server; (4) A payment equal to 20% ($1,500) of the total cost upon Completion.</v>
          </cell>
        </row>
        <row r="176">
          <cell r="A176" t="str">
            <v>TX125</v>
          </cell>
          <cell r="C176" t="str">
            <v>Odessa -Fire/Rescue Design Theme</v>
          </cell>
          <cell r="D176">
            <v>42318</v>
          </cell>
          <cell r="F176" t="str">
            <v xml:space="preserve">visionLive </v>
          </cell>
          <cell r="G176">
            <v>2500</v>
          </cell>
          <cell r="H176" t="str">
            <v>Sub-Site</v>
          </cell>
          <cell r="K176" t="str">
            <v>Dwight/ Alex B / Alex V</v>
          </cell>
          <cell r="L176">
            <v>42349</v>
          </cell>
          <cell r="N176">
            <v>4</v>
          </cell>
          <cell r="P176" t="str">
            <v>Contractor will submit an itemized invoice to Client for the payment required by this Addendum, and the invoice will be due and payable by Client within 30 days.</v>
          </cell>
        </row>
        <row r="177">
          <cell r="A177" t="str">
            <v>TX126.1</v>
          </cell>
          <cell r="B177" t="str">
            <v>TX126</v>
          </cell>
          <cell r="C177" t="str">
            <v>Abilene, City of - TX</v>
          </cell>
          <cell r="D177">
            <v>42348</v>
          </cell>
          <cell r="E177">
            <v>41902</v>
          </cell>
          <cell r="F177" t="str">
            <v>vLive</v>
          </cell>
          <cell r="G177">
            <v>30290</v>
          </cell>
          <cell r="H177" t="str">
            <v>New Site</v>
          </cell>
          <cell r="I177" t="str">
            <v>Main Site</v>
          </cell>
          <cell r="J177" t="str">
            <v>Navigation and Graphic Design</v>
          </cell>
          <cell r="K177" t="str">
            <v>Drod</v>
          </cell>
          <cell r="L177">
            <v>42348</v>
          </cell>
          <cell r="N177">
            <v>1</v>
          </cell>
        </row>
        <row r="178">
          <cell r="A178" t="str">
            <v>TX127</v>
          </cell>
          <cell r="C178" t="str">
            <v>Odessa - CVB Advanced Subsite</v>
          </cell>
          <cell r="D178">
            <v>42348</v>
          </cell>
          <cell r="G178">
            <v>12000</v>
          </cell>
          <cell r="H178" t="str">
            <v>Sub-Site</v>
          </cell>
          <cell r="I178" t="str">
            <v>Add. # C-6</v>
          </cell>
          <cell r="K178" t="str">
            <v>Dwight/ Alex B / Alex V</v>
          </cell>
          <cell r="L178">
            <v>42349</v>
          </cell>
          <cell r="N178">
            <v>4</v>
          </cell>
          <cell r="P178" t="str">
            <v>An initial payment equal to 40% ($4,800) of the total cost; (2) A payment equal to 20% ($2,400) of the total cost upon Contractor’s Delivery of the draft homepage design concept to the Client; (3) A payment equal to 20% ($2,400) of the total cost upon implementation of the website into the VCMS on a Contractor-hosted development server; (4) A payment equal to 20% ($2,400) of the total cost upon Completion.</v>
          </cell>
        </row>
        <row r="179">
          <cell r="A179" t="str">
            <v>TX128</v>
          </cell>
          <cell r="C179" t="str">
            <v>Pecos, Town of - TX</v>
          </cell>
          <cell r="D179">
            <v>42356</v>
          </cell>
          <cell r="F179" t="str">
            <v>visionLive</v>
          </cell>
          <cell r="G179">
            <v>31530</v>
          </cell>
          <cell r="H179" t="str">
            <v>Development</v>
          </cell>
          <cell r="K179" t="str">
            <v>TBD</v>
          </cell>
          <cell r="N179">
            <v>4</v>
          </cell>
          <cell r="O179">
            <v>12009</v>
          </cell>
          <cell r="P179" t="str">
            <v>An initial payment equal to 40% ($12,612) of the total cost; (2) A payment equal to 20% ($6,306) of the total cost upon Contractor’s Delivery of the draft homepage design concept to the Client; (3) A payment equal to 20% ($6,306) of the total cost upon implementation of the website into the VCMS on a Contractor-hosted development server; (4) A payment equal to 20% ($6,306) of the total cost upon Completion.</v>
          </cell>
        </row>
        <row r="180">
          <cell r="A180" t="str">
            <v>TX129</v>
          </cell>
          <cell r="C180" t="str">
            <v>Hurst, City of - TX</v>
          </cell>
          <cell r="D180">
            <v>42360</v>
          </cell>
          <cell r="F180" t="str">
            <v xml:space="preserve">visionLive </v>
          </cell>
          <cell r="G180">
            <v>24000</v>
          </cell>
          <cell r="H180" t="str">
            <v>CMS Upgrade</v>
          </cell>
          <cell r="K180" t="str">
            <v>Tim</v>
          </cell>
          <cell r="L180">
            <v>42373</v>
          </cell>
          <cell r="N180">
            <v>4</v>
          </cell>
          <cell r="P180" t="str">
            <v xml:space="preserve">An initial payment equal to 40% ($9,600) of the total cost; (2) A payment equal to 20% ($4,800) of the total cost upon Contractor’s Delivery of the draft homepage design concept to the Client; (3) A payment equal to 20% ($4,800) of the total cost upon implementation of the website into the VCMS on a Contractor-hosted development server; (4) A payment equal to 20% (,$4,800) of the total cost upon Completion. </v>
          </cell>
        </row>
        <row r="181">
          <cell r="A181" t="str">
            <v>US101</v>
          </cell>
          <cell r="C181" t="str">
            <v>Inter-American Foundation (IAF) - US</v>
          </cell>
          <cell r="D181">
            <v>42062</v>
          </cell>
          <cell r="F181" t="str">
            <v xml:space="preserve">visionLive </v>
          </cell>
          <cell r="G181">
            <v>35829.550000000003</v>
          </cell>
          <cell r="H181" t="str">
            <v>CMS Upgrade</v>
          </cell>
          <cell r="K181" t="str">
            <v>DRod</v>
          </cell>
          <cell r="M181">
            <v>42333</v>
          </cell>
          <cell r="N181">
            <v>2</v>
          </cell>
          <cell r="P181" t="str">
            <v>(1)Vision Content Management System (CMS) Upgrade = $16,421.87; (2) Responsive Design= $4,976.33; (3) Background Video Integration = $2,488.17; (4) Graphic Redesign (For the main Foundation website and three language subsites) = $10,450.28; (5) Seasonal Homepage Themes (4) = $1,492.90</v>
          </cell>
        </row>
        <row r="182">
          <cell r="A182" t="str">
            <v>UT101</v>
          </cell>
          <cell r="C182" t="str">
            <v>Midvale, City of - UT</v>
          </cell>
          <cell r="D182">
            <v>42177</v>
          </cell>
          <cell r="F182" t="str">
            <v xml:space="preserve">visionLive </v>
          </cell>
          <cell r="G182">
            <v>23975</v>
          </cell>
          <cell r="H182" t="str">
            <v>Development</v>
          </cell>
          <cell r="K182" t="str">
            <v>Maria</v>
          </cell>
          <cell r="N182">
            <v>5</v>
          </cell>
          <cell r="P182" t="str">
            <v>An initial payment equal to 20%($4,795) of the total cost; (2) A payment equal to 20% ($4,795) of the total cost upon Client approval of the homepage wireframe; (3) A payment equal to 20% ($4,795) of the total cost upon Client approval of the homepage design comp; (4) A payment equal to 20% ($4,795) of the total cost upon implementation of the Vision Content Management System on a Contractor's server; (5) A payment equal to 20% ($4,795) of the total cost 21 days from Completion.</v>
          </cell>
        </row>
        <row r="183">
          <cell r="A183" t="str">
            <v>UT102</v>
          </cell>
          <cell r="C183" t="str">
            <v>Provo, City of - UT</v>
          </cell>
          <cell r="D183">
            <v>42191</v>
          </cell>
          <cell r="G183">
            <v>23128</v>
          </cell>
          <cell r="H183" t="str">
            <v xml:space="preserve">Addendum </v>
          </cell>
          <cell r="I183" t="str">
            <v>Add # E-1</v>
          </cell>
          <cell r="J183" t="str">
            <v>Video Background</v>
          </cell>
          <cell r="K183" t="str">
            <v>Kristoffer</v>
          </cell>
          <cell r="N183">
            <v>2</v>
          </cell>
          <cell r="P183" t="str">
            <v>An initial payment equal to 50%($11,564) of the total cost; (2) A payment equal to 50%($11,564) of the total cost 21 days from Completion.</v>
          </cell>
        </row>
        <row r="184">
          <cell r="A184" t="str">
            <v>UT103</v>
          </cell>
          <cell r="C184" t="str">
            <v>Sandy, City of - UT</v>
          </cell>
          <cell r="D184">
            <v>42298</v>
          </cell>
          <cell r="F184" t="str">
            <v xml:space="preserve">visionLive </v>
          </cell>
          <cell r="G184">
            <v>47030</v>
          </cell>
          <cell r="H184" t="str">
            <v>Development</v>
          </cell>
          <cell r="K184" t="str">
            <v>Dwight</v>
          </cell>
          <cell r="L184">
            <v>42307</v>
          </cell>
          <cell r="N184">
            <v>4</v>
          </cell>
          <cell r="O184">
            <v>12004</v>
          </cell>
          <cell r="P184" t="str">
            <v>An initial payment equal to 40% ($18,812) of the total cost; (2) A payment equal to 20% ($9,406) of the total cost upon Contractor’s Delivery of the draft homepage design concept to the Client; (3) A payment equal to 20% ($9,406) of the total cost upon implementation of the website into the VCMS on a Contractor-hosted development server; (4) A payment equal to 20% ($9,406) of the total cost upon Completion</v>
          </cell>
        </row>
        <row r="185">
          <cell r="A185" t="str">
            <v>VA101</v>
          </cell>
          <cell r="C185" t="str">
            <v>Leesburg, Town of , VA</v>
          </cell>
          <cell r="D185">
            <v>41627</v>
          </cell>
          <cell r="G185">
            <v>35000</v>
          </cell>
          <cell r="H185" t="str">
            <v>Launched</v>
          </cell>
          <cell r="K185" t="str">
            <v>Kristoffer</v>
          </cell>
          <cell r="M185">
            <v>41983</v>
          </cell>
          <cell r="N185">
            <v>3</v>
          </cell>
          <cell r="P185" t="str">
            <v>A payment equal to 33.3% of the total cost upon kick-off call between Contractor and Town; A payment equal to 33.3% of the total cost upon Town approval of homepage designs; A payment equal to 33.3% ($11690) of the total cost upon Completion of the website</v>
          </cell>
        </row>
        <row r="186">
          <cell r="A186" t="str">
            <v>VA102</v>
          </cell>
          <cell r="C186" t="str">
            <v>Bedford County, VA</v>
          </cell>
          <cell r="D186">
            <v>41851</v>
          </cell>
          <cell r="G186">
            <v>47400</v>
          </cell>
          <cell r="H186" t="str">
            <v>Development</v>
          </cell>
          <cell r="K186" t="str">
            <v>Jannelle / Tim</v>
          </cell>
          <cell r="N186">
            <v>5</v>
          </cell>
          <cell r="P186" t="str">
            <v>An initial payment equal to 20% ($9,480) of the total cost; (2) A payment equal to 20% ($9,480) of the total cost upon County approval of the homepage wireframe; (3) A payment equal to 20% ($9,480) of the total cost upon County approval of homepage design comp;(4) A payment equal to 20% ($9,480) of the total cost upon implementation of the Vision Content Management System on a Contractor’s server; (5) A payment equal to 20% ($9,480) of the total cost 21 days from Completion as defined in ontract</v>
          </cell>
        </row>
        <row r="187">
          <cell r="A187" t="str">
            <v>VA103</v>
          </cell>
          <cell r="C187" t="str">
            <v>Blacksburg, Town of - VA</v>
          </cell>
          <cell r="D187">
            <v>41992</v>
          </cell>
          <cell r="G187">
            <v>41050</v>
          </cell>
          <cell r="H187" t="str">
            <v>CMS6 Redesign</v>
          </cell>
          <cell r="K187" t="str">
            <v>Trevor</v>
          </cell>
          <cell r="P187" t="str">
            <v>An initial payment equal to 50% ($20,525) of the total cost; (2) A payment equal to 50%($25,505) of the total cost 21 days from Completion of Work in Scope</v>
          </cell>
        </row>
        <row r="188">
          <cell r="A188" t="str">
            <v>VA104</v>
          </cell>
          <cell r="C188" t="str">
            <v>Herndon, Town of - VA</v>
          </cell>
          <cell r="D188">
            <v>42020</v>
          </cell>
          <cell r="F188" t="str">
            <v xml:space="preserve">visionLive </v>
          </cell>
          <cell r="G188">
            <v>42940</v>
          </cell>
          <cell r="H188" t="str">
            <v>Launched</v>
          </cell>
          <cell r="K188" t="str">
            <v>Sherry</v>
          </cell>
          <cell r="M188">
            <v>42347</v>
          </cell>
          <cell r="N188">
            <v>5</v>
          </cell>
          <cell r="P188" t="str">
            <v>(1) An initial payment equal to 20% of the total cost; (2) A payment equal to 20% ($8,588) of the total cost upon City approval of the homepage wireframe;  (3) A payment equal to 20% ($8,588)of the total cost upon City approval of homepage design comp; (4) A payment equal to 20% ($8,588) of the total cost upon implementation of the Vision Content Management System on a Contractor’s server; (5) A payment equal to 20% ($8,588)of the total cost upon Completion of the website.</v>
          </cell>
        </row>
        <row r="189">
          <cell r="A189" t="str">
            <v>VA105</v>
          </cell>
          <cell r="C189" t="str">
            <v>Fauquier County, VA</v>
          </cell>
          <cell r="D189">
            <v>42094</v>
          </cell>
          <cell r="F189" t="str">
            <v xml:space="preserve">visionLive </v>
          </cell>
          <cell r="G189">
            <v>34485</v>
          </cell>
          <cell r="H189" t="str">
            <v>Development</v>
          </cell>
          <cell r="K189" t="str">
            <v>Dwight</v>
          </cell>
          <cell r="N189">
            <v>5</v>
          </cell>
          <cell r="P189" t="str">
            <v>An initial payment equal to 20% ($6,897) of the total cost (2) A payment equal to 20% ($6,897) of the total cost upon County's approval of the homepage wireframe (3) A payment equal to 20% ($6,897) of the total cost upon County's approval of homepage design comp (4) A payment equal to 20% ($6,897) of the total cost upon implementation of the Vision Content Management System on a Contractor's server (5) A payment equal to 20% ($6,897) of the total cost 21 days from Completion</v>
          </cell>
        </row>
        <row r="190">
          <cell r="A190" t="str">
            <v>VA106</v>
          </cell>
          <cell r="C190" t="str">
            <v>Accomack, County of - VA</v>
          </cell>
          <cell r="D190">
            <v>42318</v>
          </cell>
          <cell r="F190" t="str">
            <v>No</v>
          </cell>
          <cell r="G190">
            <v>519</v>
          </cell>
          <cell r="H190" t="str">
            <v xml:space="preserve">Addendum </v>
          </cell>
          <cell r="I190" t="str">
            <v>Add. # 1</v>
          </cell>
          <cell r="J190" t="str">
            <v>SSL Certificate</v>
          </cell>
          <cell r="K190" t="str">
            <v>Robert</v>
          </cell>
          <cell r="L190">
            <v>42318</v>
          </cell>
          <cell r="N190">
            <v>1</v>
          </cell>
        </row>
        <row r="191">
          <cell r="A191" t="str">
            <v>WA101</v>
          </cell>
          <cell r="C191" t="str">
            <v>Chelan County, Port of - WA</v>
          </cell>
          <cell r="D191">
            <v>41905</v>
          </cell>
          <cell r="F191" t="str">
            <v xml:space="preserve">visionLive </v>
          </cell>
          <cell r="G191">
            <v>30629</v>
          </cell>
          <cell r="H191" t="str">
            <v>Development</v>
          </cell>
          <cell r="K191" t="str">
            <v>Dwight</v>
          </cell>
          <cell r="N191">
            <v>5</v>
          </cell>
          <cell r="P191" t="str">
            <v xml:space="preserve">An initial payment in the amount of 20% ($6,125.80) of the total project cost shall be due and payable following execution of the agreement (2) Payment in the amount of 20% ($6,125.80) of the total project compensation amount shall be due and payable upon completion of both the "Vision and Concept Stages" (3) Payment in the amount of 20% of the total project compensation amount shall be due and payable upon completion of the "Design Stage" (i.e. completion of the homepage and site map approved) (4) Payment in the amount of 20% ($6,125.80) of the total project compensation amount shall be due and payable upon completion of the "Development Stage (5) Payment in the amount of 20% ($6,125.80) of the total project compensation amount shall be due and payable within 90 days of Completion, as defined in contract  </v>
          </cell>
        </row>
        <row r="192">
          <cell r="A192" t="str">
            <v>WA102</v>
          </cell>
          <cell r="C192" t="str">
            <v>Richland, City of - WA</v>
          </cell>
          <cell r="D192">
            <v>42130</v>
          </cell>
          <cell r="F192" t="str">
            <v xml:space="preserve">visionLive </v>
          </cell>
          <cell r="G192">
            <v>60840</v>
          </cell>
          <cell r="H192" t="str">
            <v>Development</v>
          </cell>
          <cell r="K192" t="str">
            <v>Maria</v>
          </cell>
          <cell r="N192">
            <v>5</v>
          </cell>
          <cell r="P192" t="str">
            <v>An initial payment equal to 20%($12,168) of the total cost; (2) A payment equal to 20%($12,168) fo the total cost upon Client approval of the homepgae wireframe; (3) A payment equal to 20%($12,168) fo the total cost upon Client approval of the homepage design comp; (4)A payment equal to 20%($12,168) fo the total cost upon implementation of the Vision Content Management System on a Contractor's server; (5) A payment equal to 20%($12,168) fo the total cost 21 days from Completion.</v>
          </cell>
        </row>
        <row r="193">
          <cell r="A193" t="str">
            <v>WA103.1</v>
          </cell>
          <cell r="B193" t="str">
            <v>WA103</v>
          </cell>
          <cell r="C193" t="str">
            <v>Wenatchee, City of - WA</v>
          </cell>
          <cell r="D193">
            <v>42247</v>
          </cell>
          <cell r="F193" t="str">
            <v>vLive</v>
          </cell>
          <cell r="G193">
            <v>25500</v>
          </cell>
          <cell r="H193" t="str">
            <v>CMS Upgrade</v>
          </cell>
          <cell r="I193" t="str">
            <v>Main Site</v>
          </cell>
          <cell r="K193" t="str">
            <v>DRod</v>
          </cell>
          <cell r="L193">
            <v>42279</v>
          </cell>
          <cell r="N193">
            <v>5</v>
          </cell>
          <cell r="P193" t="str">
            <v>An initial payment equal to 20%($5,100) of the total cost; (2) A payment equal to 20% ($5,100) of the total cost upon Client approval of the homepage wireframe; (3) A payment equal to 20% ($5,100) of the total cost upon Client approval of the homepage design comp; (4) A payment equal to 20% ($5100) of the total cost upon implementation of the Vision Content Management System on a Contractor's server; (5) A payment equal to 20% ($5,100) of the total cost 21 days from Completion.</v>
          </cell>
        </row>
        <row r="194">
          <cell r="A194" t="str">
            <v>WA104</v>
          </cell>
          <cell r="C194" t="str">
            <v>PND Engineers, Inc. - WA</v>
          </cell>
          <cell r="D194">
            <v>42566</v>
          </cell>
          <cell r="F194" t="str">
            <v>Hosting</v>
          </cell>
          <cell r="G194">
            <v>26500</v>
          </cell>
          <cell r="H194" t="str">
            <v>CMS Upgrade</v>
          </cell>
          <cell r="N194">
            <v>2</v>
          </cell>
          <cell r="P194" t="str">
            <v>An initial payment equal to 50%($13,250) of the total cost; A payment equal to 50%($13,250) of the total cost 21 days from Completion.</v>
          </cell>
        </row>
        <row r="195">
          <cell r="A195" t="str">
            <v>WI101</v>
          </cell>
          <cell r="C195" t="str">
            <v>Housing Authority for City of Milwaukee - WI</v>
          </cell>
          <cell r="D195">
            <v>41836</v>
          </cell>
          <cell r="F195" t="str">
            <v xml:space="preserve">visionLive </v>
          </cell>
          <cell r="G195">
            <v>33250</v>
          </cell>
          <cell r="H195" t="str">
            <v>Development</v>
          </cell>
          <cell r="K195" t="str">
            <v>Jannelle</v>
          </cell>
          <cell r="N195">
            <v>5</v>
          </cell>
          <cell r="P195" t="str">
            <v>An initial payment equal to 20% ($6,650) of the total cost (2) A payment equal to 20% ($6,650) of the total cost upon HACM approval of the homepage wireframe;(3) A payment equal to 20% ($6,650) of the total cost upon HACM approval of homepage design comp; (4) A payment equal to 20% ($6,650) of the total cost upon implementation of the Vision Content Management System on a Contractor’s server;(5)A payment equal to 20% ($6,650) of the total cost 21 days from Completion as defined below.</v>
          </cell>
        </row>
        <row r="196">
          <cell r="A196" t="str">
            <v>WI101</v>
          </cell>
          <cell r="C196" t="str">
            <v>Marquette County, WI</v>
          </cell>
          <cell r="D196">
            <v>41891</v>
          </cell>
          <cell r="F196" t="str">
            <v xml:space="preserve">visionLive </v>
          </cell>
          <cell r="G196">
            <v>28465</v>
          </cell>
          <cell r="H196" t="str">
            <v>Development</v>
          </cell>
          <cell r="K196" t="str">
            <v>Rolman</v>
          </cell>
          <cell r="N196" t="str">
            <v xml:space="preserve">Multi-year </v>
          </cell>
          <cell r="P196" t="str">
            <v>An initial payment of $9,480 ;(2) A payment of $9,480 on or before January 31, 2015; and (3) A payment of $9,505 on or before January 31, 2016.</v>
          </cell>
        </row>
        <row r="197">
          <cell r="A197" t="str">
            <v>WI101</v>
          </cell>
          <cell r="C197" t="str">
            <v>Portage County, WI</v>
          </cell>
          <cell r="D197">
            <v>41787</v>
          </cell>
          <cell r="G197">
            <v>24573</v>
          </cell>
          <cell r="H197" t="str">
            <v>Development</v>
          </cell>
          <cell r="K197" t="str">
            <v>Jannelle</v>
          </cell>
          <cell r="N197">
            <v>5</v>
          </cell>
          <cell r="P197" t="str">
            <v>An initial payment equal to 20% of the total cost (2) A payment equal to 20% of the total cost upon County approval of the homepage wireframe (3) A payment equal to 20% of the total cost upon County approval of homepage design comp (4) A payment equal to 20% of the total cost upon implementation of the Vision Content Management System on a Contractor’s server (5) A payment equal to 20% of the total cost 21 days from Completion as defined below.</v>
          </cell>
        </row>
        <row r="198">
          <cell r="A198" t="str">
            <v>WI101</v>
          </cell>
          <cell r="C198" t="str">
            <v>Racine, County of - WI</v>
          </cell>
          <cell r="D198">
            <v>42306</v>
          </cell>
          <cell r="G198">
            <v>38360</v>
          </cell>
          <cell r="H198" t="str">
            <v>Development</v>
          </cell>
          <cell r="K198" t="str">
            <v>Sherry</v>
          </cell>
          <cell r="L198">
            <v>42314</v>
          </cell>
          <cell r="N198">
            <v>5</v>
          </cell>
          <cell r="O198">
            <v>12005</v>
          </cell>
          <cell r="P198" t="str">
            <v>An initial payment equal to 20%($7,672) of the total cost; (2) A payment equal to 20% ($7,672) of the total cost upon Client approval of the homepage wireframe; (3) A payment equal to 20% ($7,672) of the total cost upon Client approval of the homepage design comp; (4) A payment equal to 20% ($7,672) of the total cost upon implementation of the Vision Content Management System on a Contractor's server; (5) A payment equal to 20% ($7,672) of the total cost 21 days from Completion.</v>
          </cell>
        </row>
        <row r="199">
          <cell r="A199" t="str">
            <v>YT101</v>
          </cell>
          <cell r="C199" t="str">
            <v>Kwanlin Dun First Nation, Canada - YT</v>
          </cell>
          <cell r="D199">
            <v>41493</v>
          </cell>
          <cell r="G199">
            <v>21975</v>
          </cell>
          <cell r="H199" t="str">
            <v>On Hold</v>
          </cell>
          <cell r="K199" t="str">
            <v>Brian</v>
          </cell>
          <cell r="N199">
            <v>2</v>
          </cell>
          <cell r="P199" t="str">
            <v>A payment equal to 50% of the total cost upon execution of the contract, prior to March 31,2014; A pament equal to 50% ($10987.50) of the total cost paid between April 1, 2014 and March 31, 2015</v>
          </cell>
        </row>
      </sheetData>
      <sheetData sheetId="1"/>
      <sheetData sheetId="2">
        <row r="3">
          <cell r="C3">
            <v>42370</v>
          </cell>
        </row>
        <row r="4">
          <cell r="C4">
            <v>42415</v>
          </cell>
        </row>
        <row r="5">
          <cell r="C5">
            <v>42520</v>
          </cell>
        </row>
        <row r="6">
          <cell r="C6">
            <v>42555</v>
          </cell>
        </row>
        <row r="7">
          <cell r="C7">
            <v>42618</v>
          </cell>
        </row>
        <row r="8">
          <cell r="C8">
            <v>42698</v>
          </cell>
        </row>
        <row r="9">
          <cell r="C9">
            <v>42699</v>
          </cell>
        </row>
        <row r="10">
          <cell r="C10">
            <v>42727</v>
          </cell>
        </row>
        <row r="11">
          <cell r="C11">
            <v>42730</v>
          </cell>
        </row>
        <row r="12">
          <cell r="C12">
            <v>42734</v>
          </cell>
        </row>
        <row r="13">
          <cell r="C13">
            <v>42737</v>
          </cell>
        </row>
        <row r="14">
          <cell r="C14">
            <v>42786</v>
          </cell>
        </row>
        <row r="15">
          <cell r="C15">
            <v>42884</v>
          </cell>
        </row>
        <row r="16">
          <cell r="C16">
            <v>42920</v>
          </cell>
        </row>
        <row r="17">
          <cell r="C17">
            <v>42982</v>
          </cell>
        </row>
        <row r="18">
          <cell r="C18">
            <v>43062</v>
          </cell>
        </row>
        <row r="19">
          <cell r="C19">
            <v>43063</v>
          </cell>
        </row>
        <row r="20">
          <cell r="C20">
            <v>43091</v>
          </cell>
        </row>
        <row r="21">
          <cell r="C21">
            <v>43095</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V113"/>
  <sheetViews>
    <sheetView showGridLines="0" showZeros="0" zoomScale="90" zoomScaleNormal="90" workbookViewId="0">
      <pane ySplit="12" topLeftCell="A13" activePane="bottomLeft" state="frozen"/>
      <selection activeCell="D1" sqref="D1"/>
      <selection pane="bottomLeft" activeCell="E23" sqref="E23"/>
    </sheetView>
  </sheetViews>
  <sheetFormatPr defaultRowHeight="15" outlineLevelRow="2" x14ac:dyDescent="0.25"/>
  <cols>
    <col min="1" max="1" width="6.85546875" hidden="1" customWidth="1"/>
    <col min="2" max="2" width="9.7109375" hidden="1" customWidth="1"/>
    <col min="3" max="3" width="8.5703125" style="9" hidden="1" customWidth="1"/>
    <col min="4" max="4" width="9.7109375" customWidth="1"/>
    <col min="5" max="5" width="38.7109375" customWidth="1"/>
    <col min="6" max="6" width="26.140625" customWidth="1"/>
    <col min="7" max="7" width="7.42578125" customWidth="1"/>
    <col min="8" max="8" width="17.140625" customWidth="1"/>
    <col min="9" max="9" width="7.140625" style="9" customWidth="1"/>
    <col min="10" max="10" width="6.85546875" customWidth="1"/>
    <col min="11" max="11" width="15.140625" style="9" customWidth="1"/>
    <col min="12" max="12" width="7.5703125" style="3" customWidth="1"/>
    <col min="13" max="13" width="11.28515625" style="5" customWidth="1"/>
    <col min="14" max="14" width="6.85546875" style="5" customWidth="1"/>
    <col min="15" max="15" width="16.5703125" style="5" customWidth="1"/>
    <col min="16" max="16" width="14" style="3" customWidth="1"/>
    <col min="17" max="17" width="7.140625" customWidth="1"/>
    <col min="21" max="21" width="9.7109375" customWidth="1"/>
    <col min="22" max="22" width="9.140625" customWidth="1"/>
  </cols>
  <sheetData>
    <row r="1" spans="1:22" x14ac:dyDescent="0.25">
      <c r="C1"/>
      <c r="D1" s="139" t="s">
        <v>281</v>
      </c>
      <c r="F1" s="156" t="s">
        <v>306</v>
      </c>
      <c r="G1" s="173"/>
      <c r="H1" s="181" t="s">
        <v>307</v>
      </c>
      <c r="I1" s="249" t="s">
        <v>381</v>
      </c>
      <c r="J1" s="250"/>
      <c r="K1" s="251">
        <v>42370</v>
      </c>
      <c r="L1" s="251"/>
      <c r="M1" s="196"/>
      <c r="N1" s="197"/>
      <c r="O1" s="198" t="s">
        <v>382</v>
      </c>
      <c r="P1" s="251">
        <f>MAX(H13:H98)</f>
        <v>0</v>
      </c>
      <c r="Q1" s="252"/>
      <c r="S1" s="5"/>
      <c r="T1" s="5"/>
      <c r="V1" s="24"/>
    </row>
    <row r="2" spans="1:22" ht="15.75" customHeight="1" x14ac:dyDescent="0.25">
      <c r="D2" s="253" t="s">
        <v>408</v>
      </c>
      <c r="E2" s="254"/>
      <c r="F2" s="163" t="s">
        <v>107</v>
      </c>
      <c r="G2" s="164"/>
      <c r="H2" s="182" t="s">
        <v>388</v>
      </c>
      <c r="I2" s="189" t="s">
        <v>209</v>
      </c>
      <c r="J2" s="128" t="s">
        <v>101</v>
      </c>
      <c r="K2" s="128" t="s">
        <v>280</v>
      </c>
      <c r="L2" s="128" t="s">
        <v>202</v>
      </c>
      <c r="M2" s="261" t="s">
        <v>203</v>
      </c>
      <c r="N2" s="262"/>
      <c r="O2" s="200" t="s">
        <v>204</v>
      </c>
      <c r="P2" s="203" t="s">
        <v>108</v>
      </c>
      <c r="Q2" s="204" t="s">
        <v>109</v>
      </c>
    </row>
    <row r="3" spans="1:22" outlineLevel="1" x14ac:dyDescent="0.25">
      <c r="D3" s="254"/>
      <c r="E3" s="254"/>
      <c r="F3" s="90" t="s">
        <v>168</v>
      </c>
      <c r="G3" s="160" t="s">
        <v>195</v>
      </c>
      <c r="H3" s="183">
        <v>42370</v>
      </c>
      <c r="I3" s="190">
        <v>1</v>
      </c>
      <c r="J3" s="25">
        <v>0.4</v>
      </c>
      <c r="K3" s="45">
        <f>$H$9*J3</f>
        <v>20000</v>
      </c>
      <c r="L3" s="47" t="str">
        <f>$D$14</f>
        <v>0-PP01N</v>
      </c>
      <c r="M3" s="263">
        <f>$H$14</f>
        <v>0</v>
      </c>
      <c r="N3" s="264"/>
      <c r="O3" s="201" t="s">
        <v>206</v>
      </c>
      <c r="P3" s="123">
        <f>$H$52</f>
        <v>0</v>
      </c>
      <c r="Q3" s="140"/>
    </row>
    <row r="4" spans="1:22" ht="15" customHeight="1" outlineLevel="1" x14ac:dyDescent="0.25">
      <c r="D4" s="255" t="s">
        <v>212</v>
      </c>
      <c r="E4" s="256"/>
      <c r="F4" s="175" t="s">
        <v>74</v>
      </c>
      <c r="G4" s="176"/>
      <c r="H4" s="184">
        <v>42613</v>
      </c>
      <c r="I4" s="190">
        <v>2</v>
      </c>
      <c r="J4" s="25">
        <v>0.2</v>
      </c>
      <c r="K4" s="45">
        <f>$H$9*J4</f>
        <v>10000</v>
      </c>
      <c r="L4" s="26" t="str">
        <f>$D$43</f>
        <v>2a-GD05N</v>
      </c>
      <c r="M4" s="263">
        <f>$H$43</f>
        <v>0</v>
      </c>
      <c r="N4" s="264"/>
      <c r="O4" s="201" t="s">
        <v>205</v>
      </c>
      <c r="P4" s="123">
        <f>$H$52</f>
        <v>0</v>
      </c>
      <c r="Q4" s="140"/>
    </row>
    <row r="5" spans="1:22" outlineLevel="1" x14ac:dyDescent="0.25">
      <c r="D5" s="257"/>
      <c r="E5" s="258"/>
      <c r="F5" s="59" t="s">
        <v>308</v>
      </c>
      <c r="G5" s="161"/>
      <c r="H5" s="185" t="s">
        <v>405</v>
      </c>
      <c r="I5" s="190">
        <v>3</v>
      </c>
      <c r="J5" s="25">
        <v>0.2</v>
      </c>
      <c r="K5" s="45">
        <f>$H$9*J5</f>
        <v>10000</v>
      </c>
      <c r="L5" s="26" t="str">
        <f>$D$73</f>
        <v>2c-DV11N</v>
      </c>
      <c r="M5" s="263">
        <f>$H$73</f>
        <v>0</v>
      </c>
      <c r="N5" s="264"/>
      <c r="O5" s="201" t="s">
        <v>207</v>
      </c>
      <c r="P5" s="123">
        <f>$H$96</f>
        <v>0</v>
      </c>
      <c r="Q5" s="140"/>
    </row>
    <row r="6" spans="1:22" ht="15.75" outlineLevel="1" thickBot="1" x14ac:dyDescent="0.3">
      <c r="D6" s="257"/>
      <c r="E6" s="258"/>
      <c r="F6" s="59" t="s">
        <v>386</v>
      </c>
      <c r="G6" s="161"/>
      <c r="H6" s="185" t="s">
        <v>406</v>
      </c>
      <c r="I6" s="190">
        <v>4</v>
      </c>
      <c r="J6" s="25">
        <v>0.2</v>
      </c>
      <c r="K6" s="45">
        <f>$H$9*J6</f>
        <v>10000</v>
      </c>
      <c r="L6" s="53" t="str">
        <f>$D$94</f>
        <v>4-GM04N</v>
      </c>
      <c r="M6" s="263">
        <f>$H$94</f>
        <v>0</v>
      </c>
      <c r="N6" s="264"/>
      <c r="O6" s="202" t="s">
        <v>208</v>
      </c>
      <c r="P6" s="179">
        <f>$H$96</f>
        <v>0</v>
      </c>
      <c r="Q6" s="180"/>
    </row>
    <row r="7" spans="1:22" ht="15.75" outlineLevel="1" thickTop="1" x14ac:dyDescent="0.25">
      <c r="D7" s="257"/>
      <c r="E7" s="258"/>
      <c r="F7" s="59" t="s">
        <v>197</v>
      </c>
      <c r="G7" s="161"/>
      <c r="H7" s="186" t="s">
        <v>407</v>
      </c>
      <c r="I7" s="191"/>
      <c r="J7" s="25"/>
      <c r="K7" s="46"/>
      <c r="L7" s="26"/>
      <c r="M7" s="263"/>
      <c r="N7" s="264"/>
      <c r="O7" s="194" t="s">
        <v>383</v>
      </c>
      <c r="P7" s="177" t="str">
        <f>IF((MAX(H13:H93)-H3)&gt;0,(MAX(H13:H93)-H3)/7,"")</f>
        <v/>
      </c>
      <c r="Q7" s="178" t="s">
        <v>378</v>
      </c>
    </row>
    <row r="8" spans="1:22" outlineLevel="1" x14ac:dyDescent="0.25">
      <c r="D8" s="257"/>
      <c r="E8" s="258"/>
      <c r="F8" s="59" t="s">
        <v>210</v>
      </c>
      <c r="G8" s="161"/>
      <c r="H8" s="187" t="s">
        <v>194</v>
      </c>
      <c r="I8" s="191"/>
      <c r="J8" s="25"/>
      <c r="K8" s="46"/>
      <c r="L8" s="26"/>
      <c r="M8" s="263"/>
      <c r="N8" s="264"/>
      <c r="O8" s="195" t="s">
        <v>379</v>
      </c>
      <c r="P8" s="154">
        <f>(MAX(H14:H94)-H21)/7</f>
        <v>0</v>
      </c>
      <c r="Q8" s="140" t="s">
        <v>378</v>
      </c>
    </row>
    <row r="9" spans="1:22" outlineLevel="1" x14ac:dyDescent="0.25">
      <c r="D9" s="257"/>
      <c r="E9" s="258"/>
      <c r="F9" s="59" t="s">
        <v>102</v>
      </c>
      <c r="G9" s="161"/>
      <c r="H9" s="186">
        <v>50000</v>
      </c>
      <c r="I9" s="192"/>
      <c r="J9" s="56"/>
      <c r="K9" s="57"/>
      <c r="L9" s="58"/>
      <c r="M9" s="265"/>
      <c r="N9" s="266"/>
      <c r="O9" s="195" t="s">
        <v>380</v>
      </c>
      <c r="P9" s="154" t="str">
        <f>IF(H94-H21&gt;0,(H94-H21)/7,"in progress")</f>
        <v>in progress</v>
      </c>
      <c r="Q9" s="140" t="s">
        <v>378</v>
      </c>
    </row>
    <row r="10" spans="1:22" outlineLevel="1" x14ac:dyDescent="0.25">
      <c r="D10" s="259"/>
      <c r="E10" s="260"/>
      <c r="F10" s="63" t="s">
        <v>199</v>
      </c>
      <c r="G10" s="162"/>
      <c r="H10" s="188">
        <f>SUMIF($H$14:$H$98,"&gt;40909",$B$14:$B$98)</f>
        <v>0</v>
      </c>
      <c r="I10" s="267" t="s">
        <v>305</v>
      </c>
      <c r="J10" s="268"/>
      <c r="K10" s="66">
        <f>SUMIF(M3:M9,"&gt;40909",K3:K9)</f>
        <v>0</v>
      </c>
      <c r="L10" s="151" t="s">
        <v>309</v>
      </c>
      <c r="M10" s="152">
        <f>H9</f>
        <v>50000</v>
      </c>
      <c r="N10" s="193"/>
      <c r="O10" s="195" t="s">
        <v>377</v>
      </c>
      <c r="P10" s="155">
        <f>H94</f>
        <v>0</v>
      </c>
      <c r="Q10" s="140"/>
    </row>
    <row r="11" spans="1:22" outlineLevel="1" x14ac:dyDescent="0.25">
      <c r="C11"/>
      <c r="G11" s="3"/>
      <c r="H11" s="3"/>
      <c r="I11" s="8"/>
      <c r="J11" s="8"/>
      <c r="K11" s="8"/>
      <c r="L11" s="8"/>
    </row>
    <row r="12" spans="1:22" ht="45" x14ac:dyDescent="0.25">
      <c r="A12" s="81" t="s">
        <v>211</v>
      </c>
      <c r="B12" s="81" t="s">
        <v>198</v>
      </c>
      <c r="C12" s="81" t="s">
        <v>196</v>
      </c>
      <c r="D12" s="81" t="s">
        <v>200</v>
      </c>
      <c r="E12" s="100" t="s">
        <v>0</v>
      </c>
      <c r="F12" s="100" t="s">
        <v>201</v>
      </c>
      <c r="G12" s="81" t="s">
        <v>213</v>
      </c>
      <c r="H12" s="81" t="s">
        <v>185</v>
      </c>
      <c r="I12" s="81" t="s">
        <v>103</v>
      </c>
      <c r="J12" s="81" t="s">
        <v>104</v>
      </c>
      <c r="K12" s="81" t="s">
        <v>100</v>
      </c>
      <c r="L12" s="81" t="s">
        <v>75</v>
      </c>
      <c r="M12" s="81" t="s">
        <v>105</v>
      </c>
      <c r="N12" s="81" t="s">
        <v>106</v>
      </c>
      <c r="O12" s="81" t="s">
        <v>153</v>
      </c>
      <c r="P12" s="81" t="s">
        <v>154</v>
      </c>
      <c r="R12" s="2"/>
    </row>
    <row r="13" spans="1:22" ht="18.95" customHeight="1" x14ac:dyDescent="0.25">
      <c r="A13" s="20"/>
      <c r="B13" s="20">
        <f>SUM(C14:C17)</f>
        <v>8</v>
      </c>
      <c r="C13" s="20">
        <v>1</v>
      </c>
      <c r="D13" s="82" t="s">
        <v>30</v>
      </c>
      <c r="E13" s="83"/>
      <c r="F13" s="83"/>
      <c r="G13" s="84"/>
      <c r="H13" s="136">
        <f>SUMIF(H14:H17,"&gt;40909",B14:B17)</f>
        <v>0</v>
      </c>
      <c r="I13" s="84"/>
      <c r="J13" s="84"/>
      <c r="K13" s="86">
        <f>$H$3</f>
        <v>42370</v>
      </c>
      <c r="L13" s="87"/>
      <c r="M13" s="87"/>
      <c r="N13" s="87"/>
      <c r="O13" s="86">
        <f>MAX(O14:O17)</f>
        <v>42382</v>
      </c>
      <c r="P13" s="88">
        <f t="shared" ref="P13:P84" si="0">O13-K13</f>
        <v>12</v>
      </c>
      <c r="R13" s="2"/>
    </row>
    <row r="14" spans="1:22" s="10" customFormat="1" ht="18.95" customHeight="1" outlineLevel="2" x14ac:dyDescent="0.25">
      <c r="A14" s="44"/>
      <c r="B14" s="44">
        <f>(C14/$B$13)*$C$13</f>
        <v>0.25</v>
      </c>
      <c r="C14" s="31">
        <f t="shared" ref="C14:C17" si="1">J14+L14</f>
        <v>2</v>
      </c>
      <c r="D14" s="129" t="s">
        <v>110</v>
      </c>
      <c r="E14" s="130" t="s">
        <v>1</v>
      </c>
      <c r="F14" s="131"/>
      <c r="G14" s="132" t="e">
        <f ca="1">MID(_xlfn.FORMULATEXT(K14),10,6)</f>
        <v>#N/A</v>
      </c>
      <c r="H14" s="144"/>
      <c r="I14" s="145"/>
      <c r="J14" s="147"/>
      <c r="K14" s="33">
        <v>42370</v>
      </c>
      <c r="L14" s="109">
        <v>2</v>
      </c>
      <c r="M14" s="109"/>
      <c r="N14" s="105"/>
      <c r="O14" s="33">
        <v>42374</v>
      </c>
      <c r="P14" s="34">
        <f t="shared" si="0"/>
        <v>4</v>
      </c>
      <c r="R14" s="12"/>
    </row>
    <row r="15" spans="1:22" s="10" customFormat="1" ht="18.95" customHeight="1" outlineLevel="2" x14ac:dyDescent="0.25">
      <c r="A15" s="42"/>
      <c r="B15" s="42">
        <f>(C15/$B$13)*$C$13</f>
        <v>0.25</v>
      </c>
      <c r="C15" s="28">
        <f t="shared" si="1"/>
        <v>2</v>
      </c>
      <c r="D15" s="21" t="s">
        <v>111</v>
      </c>
      <c r="E15" s="4" t="s">
        <v>2</v>
      </c>
      <c r="F15" s="48"/>
      <c r="G15" s="38" t="e">
        <f ca="1">MID(_xlfn.FORMULATEXT(K15),10,6)</f>
        <v>#N/A</v>
      </c>
      <c r="H15" s="146"/>
      <c r="I15" s="145"/>
      <c r="J15" s="147"/>
      <c r="K15" s="11">
        <v>42374</v>
      </c>
      <c r="L15" s="109">
        <v>2</v>
      </c>
      <c r="M15" s="109"/>
      <c r="N15" s="105"/>
      <c r="O15" s="11">
        <v>42376</v>
      </c>
      <c r="P15" s="17">
        <f t="shared" si="0"/>
        <v>2</v>
      </c>
      <c r="R15" s="12"/>
    </row>
    <row r="16" spans="1:22" s="10" customFormat="1" ht="18.95" customHeight="1" outlineLevel="2" x14ac:dyDescent="0.25">
      <c r="A16" s="42"/>
      <c r="B16" s="42">
        <f>(C16/$B$13)*$C$13</f>
        <v>0.375</v>
      </c>
      <c r="C16" s="28">
        <f t="shared" si="1"/>
        <v>3</v>
      </c>
      <c r="D16" s="21" t="s">
        <v>112</v>
      </c>
      <c r="E16" s="6" t="s">
        <v>3</v>
      </c>
      <c r="F16" s="49"/>
      <c r="G16" s="38" t="e">
        <f ca="1">MID(_xlfn.FORMULATEXT(K16),10,6)</f>
        <v>#N/A</v>
      </c>
      <c r="H16" s="146"/>
      <c r="I16" s="145"/>
      <c r="J16" s="147"/>
      <c r="K16" s="11">
        <v>42376</v>
      </c>
      <c r="L16" s="109">
        <v>3</v>
      </c>
      <c r="M16" s="109"/>
      <c r="N16" s="105"/>
      <c r="O16" s="11">
        <v>42381</v>
      </c>
      <c r="P16" s="17">
        <f t="shared" si="0"/>
        <v>5</v>
      </c>
      <c r="R16" s="12"/>
    </row>
    <row r="17" spans="1:18" s="10" customFormat="1" ht="18.95" customHeight="1" outlineLevel="2" x14ac:dyDescent="0.25">
      <c r="A17" s="42"/>
      <c r="B17" s="42">
        <f>(C17/$B$13)*$C$13</f>
        <v>0.125</v>
      </c>
      <c r="C17" s="28">
        <f t="shared" si="1"/>
        <v>1</v>
      </c>
      <c r="D17" s="21" t="s">
        <v>113</v>
      </c>
      <c r="E17" s="14" t="s">
        <v>4</v>
      </c>
      <c r="F17" s="48"/>
      <c r="G17" s="38" t="e">
        <f ca="1">MID(_xlfn.FORMULATEXT(K17),10,6)</f>
        <v>#N/A</v>
      </c>
      <c r="H17" s="146"/>
      <c r="I17" s="145"/>
      <c r="J17" s="147"/>
      <c r="K17" s="11">
        <v>42381</v>
      </c>
      <c r="L17" s="109">
        <v>1</v>
      </c>
      <c r="M17" s="109"/>
      <c r="N17" s="105"/>
      <c r="O17" s="11">
        <v>42382</v>
      </c>
      <c r="P17" s="17">
        <f t="shared" si="0"/>
        <v>1</v>
      </c>
      <c r="R17" s="12"/>
    </row>
    <row r="18" spans="1:18" s="10" customFormat="1" ht="18.95" customHeight="1" x14ac:dyDescent="0.25">
      <c r="A18" s="89"/>
      <c r="B18" s="89">
        <f>SUM(C19:C37)</f>
        <v>66</v>
      </c>
      <c r="C18" s="89">
        <v>15</v>
      </c>
      <c r="D18" s="82" t="s">
        <v>33</v>
      </c>
      <c r="E18" s="83"/>
      <c r="F18" s="83"/>
      <c r="G18" s="84"/>
      <c r="H18" s="136">
        <f>SUMIF(H19:H37,"&gt;40909",B19:B37)/$C18</f>
        <v>0</v>
      </c>
      <c r="I18" s="84"/>
      <c r="J18" s="84"/>
      <c r="K18" s="86">
        <f>MIN(K19:K32)</f>
        <v>42381</v>
      </c>
      <c r="L18" s="87"/>
      <c r="M18" s="87"/>
      <c r="N18" s="87"/>
      <c r="O18" s="86">
        <f>MAX(O19:O32)</f>
        <v>42404</v>
      </c>
      <c r="P18" s="88">
        <f t="shared" si="0"/>
        <v>23</v>
      </c>
      <c r="R18" s="12"/>
    </row>
    <row r="19" spans="1:18" s="10" customFormat="1" ht="18.95" customHeight="1" outlineLevel="1" x14ac:dyDescent="0.25">
      <c r="A19" s="42"/>
      <c r="B19" s="42">
        <f t="shared" ref="B19:B37" si="2">(C19/$B$18)*$C$18</f>
        <v>0.22727272727272729</v>
      </c>
      <c r="C19" s="28">
        <f>J19+L19</f>
        <v>1</v>
      </c>
      <c r="D19" s="21" t="s">
        <v>114</v>
      </c>
      <c r="E19" s="4" t="s">
        <v>5</v>
      </c>
      <c r="F19" s="48"/>
      <c r="G19" s="38" t="e">
        <f t="shared" ref="G19:G37" ca="1" si="3">MID(_xlfn.FORMULATEXT(K19),10,5)</f>
        <v>#N/A</v>
      </c>
      <c r="H19" s="146"/>
      <c r="I19" s="145"/>
      <c r="J19" s="147"/>
      <c r="K19" s="11">
        <v>42381</v>
      </c>
      <c r="L19" s="109">
        <v>1</v>
      </c>
      <c r="M19" s="109"/>
      <c r="N19" s="105"/>
      <c r="O19" s="11">
        <v>42382</v>
      </c>
      <c r="P19" s="17">
        <f t="shared" si="0"/>
        <v>1</v>
      </c>
      <c r="R19" s="12"/>
    </row>
    <row r="20" spans="1:18" s="10" customFormat="1" ht="18.95" customHeight="1" outlineLevel="1" x14ac:dyDescent="0.25">
      <c r="A20" s="42"/>
      <c r="B20" s="42">
        <f t="shared" si="2"/>
        <v>0.22727272727272729</v>
      </c>
      <c r="C20" s="28">
        <f t="shared" ref="C20:C37" si="4">J20+L20</f>
        <v>1</v>
      </c>
      <c r="D20" s="21" t="s">
        <v>88</v>
      </c>
      <c r="E20" s="4" t="s">
        <v>6</v>
      </c>
      <c r="F20" s="48"/>
      <c r="G20" s="38" t="e">
        <f t="shared" ca="1" si="3"/>
        <v>#N/A</v>
      </c>
      <c r="H20" s="146"/>
      <c r="I20" s="145"/>
      <c r="J20" s="147"/>
      <c r="K20" s="11">
        <v>42381</v>
      </c>
      <c r="L20" s="109">
        <v>1</v>
      </c>
      <c r="M20" s="109"/>
      <c r="N20" s="105"/>
      <c r="O20" s="11">
        <v>42382</v>
      </c>
      <c r="P20" s="17">
        <f t="shared" si="0"/>
        <v>1</v>
      </c>
      <c r="R20" s="12"/>
    </row>
    <row r="21" spans="1:18" s="10" customFormat="1" ht="18.95" customHeight="1" outlineLevel="1" x14ac:dyDescent="0.25">
      <c r="A21" s="42"/>
      <c r="B21" s="42">
        <f t="shared" si="2"/>
        <v>1.3636363636363638</v>
      </c>
      <c r="C21" s="28">
        <f t="shared" si="4"/>
        <v>6</v>
      </c>
      <c r="D21" s="21" t="s">
        <v>115</v>
      </c>
      <c r="E21" s="4" t="s">
        <v>8</v>
      </c>
      <c r="F21" s="48"/>
      <c r="G21" s="38" t="e">
        <f t="shared" ca="1" si="3"/>
        <v>#N/A</v>
      </c>
      <c r="H21" s="146"/>
      <c r="I21" s="145"/>
      <c r="J21" s="147">
        <v>5</v>
      </c>
      <c r="K21" s="11">
        <v>42388</v>
      </c>
      <c r="L21" s="109">
        <v>1</v>
      </c>
      <c r="M21" s="109"/>
      <c r="N21" s="105"/>
      <c r="O21" s="11">
        <v>42389</v>
      </c>
      <c r="P21" s="17">
        <f t="shared" si="0"/>
        <v>1</v>
      </c>
      <c r="R21" s="12"/>
    </row>
    <row r="22" spans="1:18" s="10" customFormat="1" ht="18.95" customHeight="1" outlineLevel="1" x14ac:dyDescent="0.25">
      <c r="A22" s="42"/>
      <c r="B22" s="42">
        <f t="shared" si="2"/>
        <v>0.45454545454545459</v>
      </c>
      <c r="C22" s="28">
        <f t="shared" si="4"/>
        <v>2</v>
      </c>
      <c r="D22" s="21" t="s">
        <v>116</v>
      </c>
      <c r="E22" s="7" t="s">
        <v>9</v>
      </c>
      <c r="F22" s="50"/>
      <c r="G22" s="38" t="e">
        <f t="shared" ca="1" si="3"/>
        <v>#N/A</v>
      </c>
      <c r="H22" s="146"/>
      <c r="I22" s="145"/>
      <c r="J22" s="147">
        <v>1</v>
      </c>
      <c r="K22" s="11">
        <v>42389</v>
      </c>
      <c r="L22" s="109">
        <v>1</v>
      </c>
      <c r="M22" s="109"/>
      <c r="N22" s="105"/>
      <c r="O22" s="11">
        <v>42390</v>
      </c>
      <c r="P22" s="17">
        <f t="shared" si="0"/>
        <v>1</v>
      </c>
      <c r="R22" s="12"/>
    </row>
    <row r="23" spans="1:18" s="10" customFormat="1" ht="18.95" customHeight="1" outlineLevel="1" x14ac:dyDescent="0.25">
      <c r="A23" s="42"/>
      <c r="B23" s="42">
        <f t="shared" si="2"/>
        <v>0.45454545454545459</v>
      </c>
      <c r="C23" s="28">
        <f t="shared" si="4"/>
        <v>2</v>
      </c>
      <c r="D23" s="21" t="s">
        <v>117</v>
      </c>
      <c r="E23" s="4" t="s">
        <v>90</v>
      </c>
      <c r="F23" s="48"/>
      <c r="G23" s="38" t="e">
        <f t="shared" ca="1" si="3"/>
        <v>#N/A</v>
      </c>
      <c r="H23" s="146"/>
      <c r="I23" s="145"/>
      <c r="J23" s="147">
        <v>1</v>
      </c>
      <c r="K23" s="11">
        <v>42389</v>
      </c>
      <c r="L23" s="109">
        <v>1</v>
      </c>
      <c r="M23" s="109"/>
      <c r="N23" s="105"/>
      <c r="O23" s="11">
        <v>42390</v>
      </c>
      <c r="P23" s="17">
        <f t="shared" si="0"/>
        <v>1</v>
      </c>
      <c r="R23" s="12"/>
    </row>
    <row r="24" spans="1:18" s="10" customFormat="1" ht="18.95" customHeight="1" outlineLevel="1" x14ac:dyDescent="0.25">
      <c r="A24" s="42"/>
      <c r="B24" s="42">
        <f t="shared" si="2"/>
        <v>0.45454545454545459</v>
      </c>
      <c r="C24" s="28">
        <f t="shared" si="4"/>
        <v>2</v>
      </c>
      <c r="D24" s="21" t="s">
        <v>118</v>
      </c>
      <c r="E24" s="4" t="s">
        <v>91</v>
      </c>
      <c r="F24" s="48"/>
      <c r="G24" s="38" t="e">
        <f t="shared" ca="1" si="3"/>
        <v>#N/A</v>
      </c>
      <c r="H24" s="146"/>
      <c r="I24" s="145"/>
      <c r="J24" s="147">
        <v>1</v>
      </c>
      <c r="K24" s="11">
        <v>42389</v>
      </c>
      <c r="L24" s="109">
        <v>1</v>
      </c>
      <c r="M24" s="109"/>
      <c r="N24" s="105"/>
      <c r="O24" s="11">
        <v>42390</v>
      </c>
      <c r="P24" s="17">
        <f t="shared" si="0"/>
        <v>1</v>
      </c>
      <c r="R24" s="12"/>
    </row>
    <row r="25" spans="1:18" s="10" customFormat="1" ht="18.95" customHeight="1" outlineLevel="1" x14ac:dyDescent="0.25">
      <c r="A25" s="42"/>
      <c r="B25" s="42">
        <f t="shared" si="2"/>
        <v>0.45454545454545459</v>
      </c>
      <c r="C25" s="28">
        <f t="shared" si="4"/>
        <v>2</v>
      </c>
      <c r="D25" s="21" t="s">
        <v>119</v>
      </c>
      <c r="E25" s="4" t="s">
        <v>92</v>
      </c>
      <c r="F25" s="48"/>
      <c r="G25" s="38" t="e">
        <f t="shared" ca="1" si="3"/>
        <v>#N/A</v>
      </c>
      <c r="H25" s="146"/>
      <c r="I25" s="145"/>
      <c r="J25" s="147">
        <v>1</v>
      </c>
      <c r="K25" s="11">
        <v>42389</v>
      </c>
      <c r="L25" s="109">
        <v>1</v>
      </c>
      <c r="M25" s="109"/>
      <c r="N25" s="105"/>
      <c r="O25" s="11">
        <v>42390</v>
      </c>
      <c r="P25" s="17">
        <f t="shared" si="0"/>
        <v>1</v>
      </c>
      <c r="R25" s="12"/>
    </row>
    <row r="26" spans="1:18" s="10" customFormat="1" ht="18.95" customHeight="1" outlineLevel="1" x14ac:dyDescent="0.25">
      <c r="A26" s="42"/>
      <c r="B26" s="42">
        <f t="shared" si="2"/>
        <v>0.45454545454545459</v>
      </c>
      <c r="C26" s="28">
        <f t="shared" si="4"/>
        <v>2</v>
      </c>
      <c r="D26" s="21" t="s">
        <v>120</v>
      </c>
      <c r="E26" s="4" t="s">
        <v>93</v>
      </c>
      <c r="F26" s="48"/>
      <c r="G26" s="38" t="e">
        <f t="shared" ca="1" si="3"/>
        <v>#N/A</v>
      </c>
      <c r="H26" s="146"/>
      <c r="I26" s="145"/>
      <c r="J26" s="147">
        <v>1</v>
      </c>
      <c r="K26" s="13">
        <v>42390</v>
      </c>
      <c r="L26" s="109">
        <v>1</v>
      </c>
      <c r="M26" s="109"/>
      <c r="N26" s="105"/>
      <c r="O26" s="11">
        <v>42391</v>
      </c>
      <c r="P26" s="17">
        <f t="shared" si="0"/>
        <v>1</v>
      </c>
      <c r="R26" s="12"/>
    </row>
    <row r="27" spans="1:18" s="10" customFormat="1" ht="18.95" customHeight="1" outlineLevel="1" x14ac:dyDescent="0.25">
      <c r="A27" s="42"/>
      <c r="B27" s="42">
        <f t="shared" si="2"/>
        <v>0.22727272727272729</v>
      </c>
      <c r="C27" s="28">
        <f t="shared" si="4"/>
        <v>1</v>
      </c>
      <c r="D27" s="21" t="s">
        <v>121</v>
      </c>
      <c r="E27" s="4" t="s">
        <v>94</v>
      </c>
      <c r="F27" s="48"/>
      <c r="G27" s="38" t="e">
        <f t="shared" ca="1" si="3"/>
        <v>#N/A</v>
      </c>
      <c r="H27" s="146"/>
      <c r="I27" s="145"/>
      <c r="J27" s="147"/>
      <c r="K27" s="13">
        <v>42389</v>
      </c>
      <c r="L27" s="109">
        <v>1</v>
      </c>
      <c r="M27" s="109"/>
      <c r="N27" s="105"/>
      <c r="O27" s="11">
        <v>42390</v>
      </c>
      <c r="P27" s="17">
        <f t="shared" si="0"/>
        <v>1</v>
      </c>
      <c r="R27" s="12"/>
    </row>
    <row r="28" spans="1:18" s="10" customFormat="1" ht="18.95" customHeight="1" outlineLevel="1" x14ac:dyDescent="0.25">
      <c r="A28" s="42"/>
      <c r="B28" s="42">
        <f t="shared" si="2"/>
        <v>1.1363636363636365</v>
      </c>
      <c r="C28" s="28">
        <f>J28+L28</f>
        <v>5</v>
      </c>
      <c r="D28" s="21" t="s">
        <v>89</v>
      </c>
      <c r="E28" s="4" t="s">
        <v>7</v>
      </c>
      <c r="F28" s="48"/>
      <c r="G28" s="38" t="e">
        <f t="shared" ca="1" si="3"/>
        <v>#N/A</v>
      </c>
      <c r="H28" s="146"/>
      <c r="I28" s="145"/>
      <c r="J28" s="147"/>
      <c r="K28" s="13">
        <v>42382</v>
      </c>
      <c r="L28" s="109">
        <v>5</v>
      </c>
      <c r="M28" s="109"/>
      <c r="N28" s="105"/>
      <c r="O28" s="11">
        <v>42389</v>
      </c>
      <c r="P28" s="17">
        <f t="shared" si="0"/>
        <v>7</v>
      </c>
      <c r="R28" s="12"/>
    </row>
    <row r="29" spans="1:18" s="10" customFormat="1" ht="18.95" customHeight="1" outlineLevel="1" x14ac:dyDescent="0.25">
      <c r="A29" s="42"/>
      <c r="B29" s="42">
        <f t="shared" si="2"/>
        <v>1.8181818181818183</v>
      </c>
      <c r="C29" s="28">
        <f t="shared" si="4"/>
        <v>8</v>
      </c>
      <c r="D29" s="21" t="s">
        <v>122</v>
      </c>
      <c r="E29" s="14" t="s">
        <v>10</v>
      </c>
      <c r="F29" s="22"/>
      <c r="G29" s="27" t="e">
        <f t="shared" ca="1" si="3"/>
        <v>#N/A</v>
      </c>
      <c r="H29" s="146"/>
      <c r="I29" s="148"/>
      <c r="J29" s="149">
        <v>7</v>
      </c>
      <c r="K29" s="13">
        <v>42397</v>
      </c>
      <c r="L29" s="109">
        <v>1</v>
      </c>
      <c r="M29" s="109"/>
      <c r="N29" s="105"/>
      <c r="O29" s="11">
        <v>42398</v>
      </c>
      <c r="P29" s="17">
        <f t="shared" si="0"/>
        <v>1</v>
      </c>
    </row>
    <row r="30" spans="1:18" s="10" customFormat="1" ht="18.95" customHeight="1" outlineLevel="1" x14ac:dyDescent="0.25">
      <c r="A30" s="42"/>
      <c r="B30" s="42">
        <f t="shared" si="2"/>
        <v>1.1363636363636365</v>
      </c>
      <c r="C30" s="28">
        <f t="shared" si="4"/>
        <v>5</v>
      </c>
      <c r="D30" s="21" t="s">
        <v>123</v>
      </c>
      <c r="E30" s="14" t="s">
        <v>11</v>
      </c>
      <c r="F30" s="22"/>
      <c r="G30" s="27" t="e">
        <f t="shared" ca="1" si="3"/>
        <v>#N/A</v>
      </c>
      <c r="H30" s="146"/>
      <c r="I30" s="148"/>
      <c r="J30" s="149">
        <v>4</v>
      </c>
      <c r="K30" s="13">
        <v>42403</v>
      </c>
      <c r="L30" s="109">
        <v>1</v>
      </c>
      <c r="M30" s="109"/>
      <c r="N30" s="105"/>
      <c r="O30" s="11">
        <v>42404</v>
      </c>
      <c r="P30" s="17">
        <f t="shared" si="0"/>
        <v>1</v>
      </c>
    </row>
    <row r="31" spans="1:18" s="10" customFormat="1" ht="18.95" customHeight="1" outlineLevel="1" x14ac:dyDescent="0.25">
      <c r="A31" s="42"/>
      <c r="B31" s="42">
        <f t="shared" si="2"/>
        <v>1.1363636363636365</v>
      </c>
      <c r="C31" s="28">
        <f t="shared" si="4"/>
        <v>5</v>
      </c>
      <c r="D31" s="21" t="s">
        <v>124</v>
      </c>
      <c r="E31" s="14" t="s">
        <v>12</v>
      </c>
      <c r="F31" s="22"/>
      <c r="G31" s="27" t="e">
        <f t="shared" ca="1" si="3"/>
        <v>#N/A</v>
      </c>
      <c r="H31" s="146"/>
      <c r="I31" s="148"/>
      <c r="J31" s="149">
        <v>4</v>
      </c>
      <c r="K31" s="13">
        <v>42403</v>
      </c>
      <c r="L31" s="109">
        <v>1</v>
      </c>
      <c r="M31" s="109"/>
      <c r="N31" s="105"/>
      <c r="O31" s="11">
        <v>42404</v>
      </c>
      <c r="P31" s="17">
        <f t="shared" si="0"/>
        <v>1</v>
      </c>
    </row>
    <row r="32" spans="1:18" s="10" customFormat="1" ht="18.95" customHeight="1" outlineLevel="1" x14ac:dyDescent="0.25">
      <c r="A32" s="42"/>
      <c r="B32" s="42">
        <f t="shared" si="2"/>
        <v>1.1363636363636365</v>
      </c>
      <c r="C32" s="28">
        <f t="shared" si="4"/>
        <v>5</v>
      </c>
      <c r="D32" s="21" t="s">
        <v>125</v>
      </c>
      <c r="E32" s="14" t="s">
        <v>13</v>
      </c>
      <c r="F32" s="22"/>
      <c r="G32" s="27" t="e">
        <f t="shared" ca="1" si="3"/>
        <v>#N/A</v>
      </c>
      <c r="H32" s="146"/>
      <c r="I32" s="148"/>
      <c r="J32" s="149">
        <v>4</v>
      </c>
      <c r="K32" s="13">
        <v>42403</v>
      </c>
      <c r="L32" s="109">
        <v>1</v>
      </c>
      <c r="M32" s="109"/>
      <c r="N32" s="105"/>
      <c r="O32" s="11">
        <v>42404</v>
      </c>
      <c r="P32" s="17">
        <f t="shared" si="0"/>
        <v>1</v>
      </c>
    </row>
    <row r="33" spans="1:16" s="10" customFormat="1" ht="18.95" customHeight="1" outlineLevel="1" x14ac:dyDescent="0.25">
      <c r="A33" s="42"/>
      <c r="B33" s="42">
        <f t="shared" si="2"/>
        <v>3.4090909090909092</v>
      </c>
      <c r="C33" s="28">
        <f t="shared" si="4"/>
        <v>15</v>
      </c>
      <c r="D33" s="21" t="s">
        <v>126</v>
      </c>
      <c r="E33" s="14" t="s">
        <v>14</v>
      </c>
      <c r="F33" s="22"/>
      <c r="G33" s="27" t="e">
        <f t="shared" ca="1" si="3"/>
        <v>#N/A</v>
      </c>
      <c r="H33" s="146"/>
      <c r="I33" s="148"/>
      <c r="J33" s="149">
        <v>14</v>
      </c>
      <c r="K33" s="13">
        <v>42408</v>
      </c>
      <c r="L33" s="109">
        <v>1</v>
      </c>
      <c r="M33" s="109"/>
      <c r="N33" s="105"/>
      <c r="O33" s="11">
        <v>42409</v>
      </c>
      <c r="P33" s="17">
        <f t="shared" ref="P33:P37" si="5">O33-K33</f>
        <v>1</v>
      </c>
    </row>
    <row r="34" spans="1:16" s="10" customFormat="1" ht="18.95" customHeight="1" outlineLevel="1" x14ac:dyDescent="0.25">
      <c r="A34" s="42"/>
      <c r="B34" s="42">
        <f t="shared" si="2"/>
        <v>0.22727272727272729</v>
      </c>
      <c r="C34" s="28">
        <f t="shared" si="4"/>
        <v>1</v>
      </c>
      <c r="D34" s="21" t="s">
        <v>127</v>
      </c>
      <c r="E34" s="14" t="s">
        <v>15</v>
      </c>
      <c r="F34" s="22"/>
      <c r="G34" s="27" t="e">
        <f t="shared" ca="1" si="3"/>
        <v>#N/A</v>
      </c>
      <c r="H34" s="146"/>
      <c r="I34" s="148"/>
      <c r="J34" s="149"/>
      <c r="K34" s="13">
        <v>42408</v>
      </c>
      <c r="L34" s="109">
        <v>1</v>
      </c>
      <c r="M34" s="109"/>
      <c r="N34" s="105"/>
      <c r="O34" s="11">
        <v>42409</v>
      </c>
      <c r="P34" s="17">
        <f t="shared" si="5"/>
        <v>1</v>
      </c>
    </row>
    <row r="35" spans="1:16" s="10" customFormat="1" ht="18.95" customHeight="1" outlineLevel="1" x14ac:dyDescent="0.25">
      <c r="A35" s="42"/>
      <c r="B35" s="42">
        <f t="shared" si="2"/>
        <v>0.22727272727272729</v>
      </c>
      <c r="C35" s="28">
        <f t="shared" si="4"/>
        <v>1</v>
      </c>
      <c r="D35" s="21" t="s">
        <v>128</v>
      </c>
      <c r="E35" s="14" t="s">
        <v>16</v>
      </c>
      <c r="F35" s="22"/>
      <c r="G35" s="27" t="e">
        <f t="shared" ca="1" si="3"/>
        <v>#N/A</v>
      </c>
      <c r="H35" s="146"/>
      <c r="I35" s="148"/>
      <c r="J35" s="149"/>
      <c r="K35" s="13">
        <v>42408</v>
      </c>
      <c r="L35" s="109">
        <v>1</v>
      </c>
      <c r="M35" s="109"/>
      <c r="N35" s="105"/>
      <c r="O35" s="11">
        <v>42409</v>
      </c>
      <c r="P35" s="17">
        <f t="shared" si="5"/>
        <v>1</v>
      </c>
    </row>
    <row r="36" spans="1:16" s="10" customFormat="1" ht="18.95" customHeight="1" outlineLevel="1" x14ac:dyDescent="0.25">
      <c r="A36" s="124"/>
      <c r="B36" s="124">
        <f t="shared" si="2"/>
        <v>0.22727272727272729</v>
      </c>
      <c r="C36" s="125">
        <f t="shared" si="4"/>
        <v>1</v>
      </c>
      <c r="D36" s="21" t="s">
        <v>129</v>
      </c>
      <c r="E36" s="15" t="s">
        <v>17</v>
      </c>
      <c r="F36" s="23"/>
      <c r="G36" s="67" t="e">
        <f t="shared" ca="1" si="3"/>
        <v>#N/A</v>
      </c>
      <c r="H36" s="150"/>
      <c r="I36" s="148"/>
      <c r="J36" s="149"/>
      <c r="K36" s="39">
        <v>42408</v>
      </c>
      <c r="L36" s="109">
        <v>1</v>
      </c>
      <c r="M36" s="109"/>
      <c r="N36" s="105"/>
      <c r="O36" s="16">
        <v>42409</v>
      </c>
      <c r="P36" s="17">
        <f t="shared" si="5"/>
        <v>1</v>
      </c>
    </row>
    <row r="37" spans="1:16" s="10" customFormat="1" ht="18.95" customHeight="1" outlineLevel="1" x14ac:dyDescent="0.25">
      <c r="A37" s="42"/>
      <c r="B37" s="42">
        <f t="shared" si="2"/>
        <v>0.22727272727272729</v>
      </c>
      <c r="C37" s="28">
        <f t="shared" si="4"/>
        <v>1</v>
      </c>
      <c r="D37" s="21" t="s">
        <v>130</v>
      </c>
      <c r="E37" s="14" t="s">
        <v>95</v>
      </c>
      <c r="F37" s="22"/>
      <c r="G37" s="27" t="e">
        <f t="shared" ca="1" si="3"/>
        <v>#N/A</v>
      </c>
      <c r="H37" s="146"/>
      <c r="I37" s="148"/>
      <c r="J37" s="149"/>
      <c r="K37" s="13">
        <v>42408</v>
      </c>
      <c r="L37" s="109">
        <v>1</v>
      </c>
      <c r="M37" s="109"/>
      <c r="N37" s="105"/>
      <c r="O37" s="11">
        <v>42409</v>
      </c>
      <c r="P37" s="17">
        <f t="shared" si="5"/>
        <v>1</v>
      </c>
    </row>
    <row r="38" spans="1:16" s="10" customFormat="1" ht="18.95" customHeight="1" x14ac:dyDescent="0.25">
      <c r="A38" s="89"/>
      <c r="B38" s="89">
        <f>SUM(C39:C52)</f>
        <v>53</v>
      </c>
      <c r="C38" s="89">
        <v>15</v>
      </c>
      <c r="D38" s="82" t="s">
        <v>32</v>
      </c>
      <c r="E38" s="83"/>
      <c r="F38" s="83"/>
      <c r="G38" s="84"/>
      <c r="H38" s="136">
        <f>SUMIF(H39:H52,"&gt;40909",B39:B52)/$C38</f>
        <v>0</v>
      </c>
      <c r="I38" s="84"/>
      <c r="J38" s="84"/>
      <c r="K38" s="86">
        <f>MIN(K39:K52)</f>
        <v>42409</v>
      </c>
      <c r="L38" s="87"/>
      <c r="M38" s="87"/>
      <c r="N38" s="87"/>
      <c r="O38" s="86">
        <f>MAX(O39:O52)</f>
        <v>42510</v>
      </c>
      <c r="P38" s="88">
        <f t="shared" si="0"/>
        <v>101</v>
      </c>
    </row>
    <row r="39" spans="1:16" s="10" customFormat="1" ht="18.95" customHeight="1" outlineLevel="1" x14ac:dyDescent="0.25">
      <c r="A39" s="42"/>
      <c r="B39" s="42">
        <f t="shared" ref="B39:B52" si="6">(C39/$B$38)*$C$38</f>
        <v>0.28301886792452829</v>
      </c>
      <c r="C39" s="28">
        <f t="shared" ref="C39:C52" si="7">J39+L39</f>
        <v>1</v>
      </c>
      <c r="D39" s="22" t="s">
        <v>131</v>
      </c>
      <c r="E39" s="14" t="s">
        <v>18</v>
      </c>
      <c r="F39" s="22"/>
      <c r="G39" s="27" t="e">
        <f t="shared" ref="G39:G52" ca="1" si="8">MID(_xlfn.FORMULATEXT(K39),10,6)</f>
        <v>#N/A</v>
      </c>
      <c r="H39" s="41"/>
      <c r="I39" s="103"/>
      <c r="J39" s="107"/>
      <c r="K39" s="11">
        <v>42409</v>
      </c>
      <c r="L39" s="109">
        <v>1</v>
      </c>
      <c r="M39" s="109"/>
      <c r="N39" s="105"/>
      <c r="O39" s="11">
        <v>42410</v>
      </c>
      <c r="P39" s="17">
        <f t="shared" si="0"/>
        <v>1</v>
      </c>
    </row>
    <row r="40" spans="1:16" s="10" customFormat="1" ht="18.95" customHeight="1" outlineLevel="1" x14ac:dyDescent="0.25">
      <c r="A40" s="42"/>
      <c r="B40" s="42">
        <f t="shared" si="6"/>
        <v>2.8301886792452833</v>
      </c>
      <c r="C40" s="28">
        <f t="shared" si="7"/>
        <v>10</v>
      </c>
      <c r="D40" s="22" t="s">
        <v>132</v>
      </c>
      <c r="E40" s="14" t="s">
        <v>19</v>
      </c>
      <c r="F40" s="22"/>
      <c r="G40" s="27" t="e">
        <f t="shared" ca="1" si="8"/>
        <v>#N/A</v>
      </c>
      <c r="H40" s="41"/>
      <c r="I40" s="103"/>
      <c r="J40" s="107">
        <v>7</v>
      </c>
      <c r="K40" s="11">
        <v>42422</v>
      </c>
      <c r="L40" s="109">
        <v>3</v>
      </c>
      <c r="M40" s="109"/>
      <c r="N40" s="105"/>
      <c r="O40" s="11">
        <v>42425</v>
      </c>
      <c r="P40" s="17">
        <f t="shared" si="0"/>
        <v>3</v>
      </c>
    </row>
    <row r="41" spans="1:16" s="10" customFormat="1" ht="18.95" customHeight="1" outlineLevel="1" x14ac:dyDescent="0.25">
      <c r="A41" s="42"/>
      <c r="B41" s="42">
        <f t="shared" si="6"/>
        <v>0.28301886792452829</v>
      </c>
      <c r="C41" s="28">
        <f t="shared" si="7"/>
        <v>1</v>
      </c>
      <c r="D41" s="22" t="s">
        <v>133</v>
      </c>
      <c r="E41" s="14" t="s">
        <v>20</v>
      </c>
      <c r="F41" s="22"/>
      <c r="G41" s="27" t="e">
        <f t="shared" ca="1" si="8"/>
        <v>#N/A</v>
      </c>
      <c r="H41" s="41"/>
      <c r="I41" s="103"/>
      <c r="J41" s="107"/>
      <c r="K41" s="11">
        <v>42425</v>
      </c>
      <c r="L41" s="109">
        <v>1</v>
      </c>
      <c r="M41" s="109"/>
      <c r="N41" s="105"/>
      <c r="O41" s="11">
        <v>42426</v>
      </c>
      <c r="P41" s="17">
        <f t="shared" si="0"/>
        <v>1</v>
      </c>
    </row>
    <row r="42" spans="1:16" s="10" customFormat="1" ht="18.95" customHeight="1" outlineLevel="1" x14ac:dyDescent="0.25">
      <c r="A42" s="42"/>
      <c r="B42" s="42">
        <f t="shared" si="6"/>
        <v>0.28301886792452829</v>
      </c>
      <c r="C42" s="28">
        <f t="shared" si="7"/>
        <v>1</v>
      </c>
      <c r="D42" s="22" t="s">
        <v>134</v>
      </c>
      <c r="E42" s="14" t="s">
        <v>21</v>
      </c>
      <c r="F42" s="22"/>
      <c r="G42" s="27" t="e">
        <f t="shared" ca="1" si="8"/>
        <v>#N/A</v>
      </c>
      <c r="H42" s="41"/>
      <c r="I42" s="103"/>
      <c r="J42" s="107"/>
      <c r="K42" s="11">
        <v>42426</v>
      </c>
      <c r="L42" s="109">
        <v>1</v>
      </c>
      <c r="M42" s="109"/>
      <c r="N42" s="105"/>
      <c r="O42" s="11">
        <v>42429</v>
      </c>
      <c r="P42" s="17">
        <f t="shared" si="0"/>
        <v>3</v>
      </c>
    </row>
    <row r="43" spans="1:16" s="10" customFormat="1" ht="18.95" customHeight="1" outlineLevel="1" x14ac:dyDescent="0.25">
      <c r="A43" s="44"/>
      <c r="B43" s="44">
        <f t="shared" si="6"/>
        <v>0.28301886792452829</v>
      </c>
      <c r="C43" s="31">
        <f t="shared" si="7"/>
        <v>1</v>
      </c>
      <c r="D43" s="51" t="s">
        <v>135</v>
      </c>
      <c r="E43" s="32" t="s">
        <v>22</v>
      </c>
      <c r="F43" s="51"/>
      <c r="G43" s="69" t="e">
        <f t="shared" ca="1" si="8"/>
        <v>#N/A</v>
      </c>
      <c r="H43" s="70"/>
      <c r="I43" s="103"/>
      <c r="J43" s="107"/>
      <c r="K43" s="33">
        <v>42426</v>
      </c>
      <c r="L43" s="109">
        <v>1</v>
      </c>
      <c r="M43" s="109"/>
      <c r="N43" s="105"/>
      <c r="O43" s="33">
        <v>42429</v>
      </c>
      <c r="P43" s="34">
        <f t="shared" si="0"/>
        <v>3</v>
      </c>
    </row>
    <row r="44" spans="1:16" s="10" customFormat="1" ht="18.95" customHeight="1" outlineLevel="1" x14ac:dyDescent="0.25">
      <c r="A44" s="42"/>
      <c r="B44" s="42">
        <f t="shared" si="6"/>
        <v>4.2452830188679247</v>
      </c>
      <c r="C44" s="28">
        <f t="shared" si="7"/>
        <v>15</v>
      </c>
      <c r="D44" s="23" t="s">
        <v>136</v>
      </c>
      <c r="E44" s="15" t="s">
        <v>76</v>
      </c>
      <c r="F44" s="23"/>
      <c r="G44" s="27" t="e">
        <f t="shared" ca="1" si="8"/>
        <v>#N/A</v>
      </c>
      <c r="H44" s="41"/>
      <c r="I44" s="103"/>
      <c r="J44" s="107"/>
      <c r="K44" s="16">
        <v>42429</v>
      </c>
      <c r="L44" s="109">
        <v>15</v>
      </c>
      <c r="M44" s="109">
        <v>5</v>
      </c>
      <c r="N44" s="105"/>
      <c r="O44" s="16">
        <v>42457</v>
      </c>
      <c r="P44" s="17">
        <f t="shared" si="0"/>
        <v>28</v>
      </c>
    </row>
    <row r="45" spans="1:16" s="10" customFormat="1" ht="18.95" customHeight="1" outlineLevel="1" x14ac:dyDescent="0.25">
      <c r="A45" s="126"/>
      <c r="B45" s="44">
        <f t="shared" si="6"/>
        <v>0.28301886792452829</v>
      </c>
      <c r="C45" s="31">
        <f t="shared" si="7"/>
        <v>1</v>
      </c>
      <c r="D45" s="51" t="s">
        <v>137</v>
      </c>
      <c r="E45" s="32" t="s">
        <v>23</v>
      </c>
      <c r="F45" s="51"/>
      <c r="G45" s="69" t="e">
        <f t="shared" ca="1" si="8"/>
        <v>#N/A</v>
      </c>
      <c r="H45" s="127"/>
      <c r="I45" s="103">
        <v>15</v>
      </c>
      <c r="J45" s="107"/>
      <c r="K45" s="33">
        <v>42478</v>
      </c>
      <c r="L45" s="109">
        <v>1</v>
      </c>
      <c r="M45" s="109"/>
      <c r="N45" s="105"/>
      <c r="O45" s="33">
        <v>42479</v>
      </c>
      <c r="P45" s="34">
        <f t="shared" si="0"/>
        <v>1</v>
      </c>
    </row>
    <row r="46" spans="1:16" s="10" customFormat="1" ht="18.95" customHeight="1" outlineLevel="1" x14ac:dyDescent="0.25">
      <c r="A46" s="42"/>
      <c r="B46" s="42">
        <f t="shared" si="6"/>
        <v>1.4150943396226416</v>
      </c>
      <c r="C46" s="28">
        <f t="shared" si="7"/>
        <v>5</v>
      </c>
      <c r="D46" s="23" t="s">
        <v>138</v>
      </c>
      <c r="E46" s="14" t="s">
        <v>24</v>
      </c>
      <c r="F46" s="22"/>
      <c r="G46" s="27" t="e">
        <f t="shared" ca="1" si="8"/>
        <v>#N/A</v>
      </c>
      <c r="H46" s="41"/>
      <c r="I46" s="103"/>
      <c r="J46" s="107">
        <v>3</v>
      </c>
      <c r="K46" s="11">
        <v>42482</v>
      </c>
      <c r="L46" s="109">
        <v>2</v>
      </c>
      <c r="M46" s="109"/>
      <c r="N46" s="105"/>
      <c r="O46" s="11">
        <v>42486</v>
      </c>
      <c r="P46" s="17">
        <f t="shared" si="0"/>
        <v>4</v>
      </c>
    </row>
    <row r="47" spans="1:16" s="10" customFormat="1" ht="18.95" customHeight="1" outlineLevel="1" x14ac:dyDescent="0.25">
      <c r="A47" s="42"/>
      <c r="B47" s="42">
        <f t="shared" si="6"/>
        <v>0.28301886792452829</v>
      </c>
      <c r="C47" s="28">
        <f t="shared" si="7"/>
        <v>1</v>
      </c>
      <c r="D47" s="23" t="s">
        <v>139</v>
      </c>
      <c r="E47" s="14" t="s">
        <v>25</v>
      </c>
      <c r="F47" s="22"/>
      <c r="G47" s="27" t="e">
        <f t="shared" ca="1" si="8"/>
        <v>#N/A</v>
      </c>
      <c r="H47" s="41"/>
      <c r="I47" s="103"/>
      <c r="J47" s="107"/>
      <c r="K47" s="11">
        <v>42486</v>
      </c>
      <c r="L47" s="109">
        <v>1</v>
      </c>
      <c r="M47" s="109"/>
      <c r="N47" s="105"/>
      <c r="O47" s="11">
        <v>42487</v>
      </c>
      <c r="P47" s="17">
        <f t="shared" si="0"/>
        <v>1</v>
      </c>
    </row>
    <row r="48" spans="1:16" s="10" customFormat="1" ht="18.95" customHeight="1" outlineLevel="1" x14ac:dyDescent="0.25">
      <c r="A48" s="42"/>
      <c r="B48" s="42">
        <f t="shared" si="6"/>
        <v>0.28301886792452829</v>
      </c>
      <c r="C48" s="28">
        <f t="shared" si="7"/>
        <v>1</v>
      </c>
      <c r="D48" s="23" t="s">
        <v>140</v>
      </c>
      <c r="E48" s="14" t="s">
        <v>26</v>
      </c>
      <c r="F48" s="22"/>
      <c r="G48" s="27" t="e">
        <f t="shared" ca="1" si="8"/>
        <v>#N/A</v>
      </c>
      <c r="H48" s="41"/>
      <c r="I48" s="103"/>
      <c r="J48" s="107"/>
      <c r="K48" s="11">
        <v>42487</v>
      </c>
      <c r="L48" s="109">
        <v>1</v>
      </c>
      <c r="M48" s="109"/>
      <c r="N48" s="105"/>
      <c r="O48" s="11">
        <v>42488</v>
      </c>
      <c r="P48" s="17">
        <f t="shared" si="0"/>
        <v>1</v>
      </c>
    </row>
    <row r="49" spans="1:18" s="10" customFormat="1" ht="18.95" customHeight="1" outlineLevel="1" x14ac:dyDescent="0.25">
      <c r="A49" s="42"/>
      <c r="B49" s="42">
        <f t="shared" si="6"/>
        <v>3.1132075471698113</v>
      </c>
      <c r="C49" s="28">
        <f t="shared" si="7"/>
        <v>11</v>
      </c>
      <c r="D49" s="23" t="s">
        <v>141</v>
      </c>
      <c r="E49" s="14" t="s">
        <v>77</v>
      </c>
      <c r="F49" s="22"/>
      <c r="G49" s="27" t="e">
        <f t="shared" ca="1" si="8"/>
        <v>#N/A</v>
      </c>
      <c r="H49" s="41"/>
      <c r="I49" s="103"/>
      <c r="J49" s="107">
        <v>5</v>
      </c>
      <c r="K49" s="11">
        <v>42495</v>
      </c>
      <c r="L49" s="109">
        <v>6</v>
      </c>
      <c r="M49" s="109"/>
      <c r="N49" s="105"/>
      <c r="O49" s="11">
        <v>42503</v>
      </c>
      <c r="P49" s="17">
        <f t="shared" si="0"/>
        <v>8</v>
      </c>
    </row>
    <row r="50" spans="1:18" s="10" customFormat="1" ht="18.95" customHeight="1" outlineLevel="1" x14ac:dyDescent="0.25">
      <c r="A50" s="42"/>
      <c r="B50" s="42">
        <f t="shared" si="6"/>
        <v>0.84905660377358494</v>
      </c>
      <c r="C50" s="28">
        <f t="shared" si="7"/>
        <v>3</v>
      </c>
      <c r="D50" s="23" t="s">
        <v>142</v>
      </c>
      <c r="E50" s="14" t="s">
        <v>27</v>
      </c>
      <c r="F50" s="22"/>
      <c r="G50" s="27" t="e">
        <f t="shared" ca="1" si="8"/>
        <v>#N/A</v>
      </c>
      <c r="H50" s="41"/>
      <c r="I50" s="103"/>
      <c r="J50" s="107"/>
      <c r="K50" s="11">
        <v>42503</v>
      </c>
      <c r="L50" s="109">
        <v>3</v>
      </c>
      <c r="M50" s="109"/>
      <c r="N50" s="105"/>
      <c r="O50" s="11">
        <v>42508</v>
      </c>
      <c r="P50" s="17">
        <f t="shared" si="0"/>
        <v>5</v>
      </c>
    </row>
    <row r="51" spans="1:18" s="10" customFormat="1" ht="18.95" customHeight="1" outlineLevel="1" x14ac:dyDescent="0.25">
      <c r="A51" s="42"/>
      <c r="B51" s="42">
        <f t="shared" si="6"/>
        <v>0.28301886792452829</v>
      </c>
      <c r="C51" s="28">
        <f t="shared" si="7"/>
        <v>1</v>
      </c>
      <c r="D51" s="23" t="s">
        <v>143</v>
      </c>
      <c r="E51" s="14" t="s">
        <v>28</v>
      </c>
      <c r="F51" s="22"/>
      <c r="G51" s="27" t="e">
        <f t="shared" ca="1" si="8"/>
        <v>#N/A</v>
      </c>
      <c r="H51" s="41"/>
      <c r="I51" s="103"/>
      <c r="J51" s="107"/>
      <c r="K51" s="11">
        <v>42508</v>
      </c>
      <c r="L51" s="109">
        <v>1</v>
      </c>
      <c r="M51" s="109"/>
      <c r="N51" s="105"/>
      <c r="O51" s="11">
        <v>42509</v>
      </c>
      <c r="P51" s="17">
        <f t="shared" si="0"/>
        <v>1</v>
      </c>
    </row>
    <row r="52" spans="1:18" s="10" customFormat="1" ht="18.95" customHeight="1" outlineLevel="1" x14ac:dyDescent="0.25">
      <c r="A52" s="71"/>
      <c r="B52" s="71">
        <f t="shared" si="6"/>
        <v>0.28301886792452829</v>
      </c>
      <c r="C52" s="72">
        <f t="shared" si="7"/>
        <v>1</v>
      </c>
      <c r="D52" s="75" t="s">
        <v>144</v>
      </c>
      <c r="E52" s="74" t="s">
        <v>29</v>
      </c>
      <c r="F52" s="75"/>
      <c r="G52" s="76" t="e">
        <f t="shared" ca="1" si="8"/>
        <v>#N/A</v>
      </c>
      <c r="H52" s="77"/>
      <c r="I52" s="103"/>
      <c r="J52" s="107"/>
      <c r="K52" s="78">
        <v>42509</v>
      </c>
      <c r="L52" s="109">
        <v>1</v>
      </c>
      <c r="M52" s="109"/>
      <c r="N52" s="105"/>
      <c r="O52" s="78">
        <v>42510</v>
      </c>
      <c r="P52" s="79">
        <f t="shared" si="0"/>
        <v>1</v>
      </c>
    </row>
    <row r="53" spans="1:18" s="10" customFormat="1" ht="18.95" customHeight="1" x14ac:dyDescent="0.25">
      <c r="A53" s="89"/>
      <c r="B53" s="89">
        <f>SUM(C54:C61)</f>
        <v>69</v>
      </c>
      <c r="C53" s="89">
        <v>10</v>
      </c>
      <c r="D53" s="82" t="s">
        <v>35</v>
      </c>
      <c r="E53" s="83"/>
      <c r="F53" s="83"/>
      <c r="G53" s="84"/>
      <c r="H53" s="136">
        <f>SUMIF(H54:H61,"&gt;40909",B54:B61)/$C53</f>
        <v>0</v>
      </c>
      <c r="I53" s="84"/>
      <c r="J53" s="84"/>
      <c r="K53" s="86">
        <f>$O$32</f>
        <v>42404</v>
      </c>
      <c r="L53" s="87"/>
      <c r="M53" s="87"/>
      <c r="N53" s="87"/>
      <c r="O53" s="86">
        <f>MAX(O56:O60)</f>
        <v>42492</v>
      </c>
      <c r="P53" s="88">
        <f t="shared" si="0"/>
        <v>88</v>
      </c>
    </row>
    <row r="54" spans="1:18" s="10" customFormat="1" ht="18.95" customHeight="1" outlineLevel="1" x14ac:dyDescent="0.25">
      <c r="A54" s="43"/>
      <c r="B54" s="43">
        <f t="shared" ref="B54:B61" si="9">(C54/$B$53)*$C$53</f>
        <v>0.43478260869565216</v>
      </c>
      <c r="C54" s="28">
        <f t="shared" ref="C54:C61" si="10">J54+L54</f>
        <v>3</v>
      </c>
      <c r="D54" s="21" t="s">
        <v>145</v>
      </c>
      <c r="E54" s="4" t="s">
        <v>37</v>
      </c>
      <c r="F54" s="48"/>
      <c r="G54" s="38" t="e">
        <f t="shared" ref="G54:G61" ca="1" si="11">MID(_xlfn.FORMULATEXT(K54),10,6)</f>
        <v>#N/A</v>
      </c>
      <c r="H54" s="41"/>
      <c r="I54" s="102"/>
      <c r="J54" s="101"/>
      <c r="K54" s="11">
        <v>42409</v>
      </c>
      <c r="L54" s="109">
        <v>3</v>
      </c>
      <c r="M54" s="109"/>
      <c r="N54" s="105"/>
      <c r="O54" s="11">
        <v>42412</v>
      </c>
      <c r="P54" s="17">
        <f>O54-K54</f>
        <v>3</v>
      </c>
      <c r="R54" s="12"/>
    </row>
    <row r="55" spans="1:18" s="10" customFormat="1" ht="18.95" customHeight="1" outlineLevel="1" x14ac:dyDescent="0.25">
      <c r="A55" s="43"/>
      <c r="B55" s="43">
        <f t="shared" si="9"/>
        <v>0.72463768115942029</v>
      </c>
      <c r="C55" s="28">
        <f t="shared" si="10"/>
        <v>5</v>
      </c>
      <c r="D55" s="21" t="s">
        <v>146</v>
      </c>
      <c r="E55" s="6" t="s">
        <v>38</v>
      </c>
      <c r="F55" s="49"/>
      <c r="G55" s="38" t="e">
        <f t="shared" ca="1" si="11"/>
        <v>#N/A</v>
      </c>
      <c r="H55" s="41"/>
      <c r="I55" s="102"/>
      <c r="J55" s="101">
        <v>4</v>
      </c>
      <c r="K55" s="11">
        <v>42416</v>
      </c>
      <c r="L55" s="109">
        <v>1</v>
      </c>
      <c r="M55" s="109"/>
      <c r="N55" s="105"/>
      <c r="O55" s="11">
        <v>42417</v>
      </c>
      <c r="P55" s="17">
        <f>O55-K55</f>
        <v>1</v>
      </c>
      <c r="R55" s="12"/>
    </row>
    <row r="56" spans="1:18" s="10" customFormat="1" ht="18.95" customHeight="1" outlineLevel="1" x14ac:dyDescent="0.25">
      <c r="A56" s="43"/>
      <c r="B56" s="43">
        <f t="shared" si="9"/>
        <v>0.28985507246376813</v>
      </c>
      <c r="C56" s="28">
        <f t="shared" si="10"/>
        <v>2</v>
      </c>
      <c r="D56" s="22" t="s">
        <v>147</v>
      </c>
      <c r="E56" s="14" t="s">
        <v>39</v>
      </c>
      <c r="F56" s="22"/>
      <c r="G56" s="27" t="e">
        <f t="shared" ca="1" si="11"/>
        <v>#N/A</v>
      </c>
      <c r="H56" s="41"/>
      <c r="I56" s="103"/>
      <c r="J56" s="107">
        <v>1</v>
      </c>
      <c r="K56" s="11">
        <v>42418</v>
      </c>
      <c r="L56" s="109">
        <v>1</v>
      </c>
      <c r="M56" s="109"/>
      <c r="N56" s="105"/>
      <c r="O56" s="11">
        <v>42419</v>
      </c>
      <c r="P56" s="17">
        <f t="shared" si="0"/>
        <v>1</v>
      </c>
    </row>
    <row r="57" spans="1:18" s="10" customFormat="1" ht="18.95" customHeight="1" outlineLevel="1" x14ac:dyDescent="0.25">
      <c r="A57" s="43"/>
      <c r="B57" s="43">
        <f t="shared" si="9"/>
        <v>0.72463768115942029</v>
      </c>
      <c r="C57" s="28">
        <f t="shared" si="10"/>
        <v>5</v>
      </c>
      <c r="D57" s="22" t="s">
        <v>148</v>
      </c>
      <c r="E57" s="14" t="s">
        <v>40</v>
      </c>
      <c r="F57" s="22"/>
      <c r="G57" s="27" t="e">
        <f t="shared" ca="1" si="11"/>
        <v>#N/A</v>
      </c>
      <c r="H57" s="41"/>
      <c r="I57" s="103"/>
      <c r="J57" s="107"/>
      <c r="K57" s="11">
        <v>42419</v>
      </c>
      <c r="L57" s="109">
        <v>5</v>
      </c>
      <c r="M57" s="109"/>
      <c r="N57" s="105"/>
      <c r="O57" s="11">
        <v>42426</v>
      </c>
      <c r="P57" s="17">
        <f t="shared" si="0"/>
        <v>7</v>
      </c>
    </row>
    <row r="58" spans="1:18" s="10" customFormat="1" ht="18.95" customHeight="1" outlineLevel="1" x14ac:dyDescent="0.25">
      <c r="A58" s="43"/>
      <c r="B58" s="43">
        <f t="shared" si="9"/>
        <v>0.14492753623188406</v>
      </c>
      <c r="C58" s="28">
        <f t="shared" si="10"/>
        <v>1</v>
      </c>
      <c r="D58" s="22" t="s">
        <v>149</v>
      </c>
      <c r="E58" s="14" t="s">
        <v>41</v>
      </c>
      <c r="F58" s="22"/>
      <c r="G58" s="27" t="e">
        <f t="shared" ca="1" si="11"/>
        <v>#N/A</v>
      </c>
      <c r="H58" s="41"/>
      <c r="I58" s="103"/>
      <c r="J58" s="107"/>
      <c r="K58" s="11">
        <v>42426</v>
      </c>
      <c r="L58" s="109">
        <v>1</v>
      </c>
      <c r="M58" s="109"/>
      <c r="N58" s="105"/>
      <c r="O58" s="11">
        <v>42429</v>
      </c>
      <c r="P58" s="17">
        <f t="shared" si="0"/>
        <v>3</v>
      </c>
    </row>
    <row r="59" spans="1:18" s="10" customFormat="1" ht="18.95" customHeight="1" outlineLevel="1" x14ac:dyDescent="0.25">
      <c r="A59" s="43"/>
      <c r="B59" s="43">
        <f t="shared" si="9"/>
        <v>6.5217391304347831</v>
      </c>
      <c r="C59" s="28">
        <f t="shared" si="10"/>
        <v>45</v>
      </c>
      <c r="D59" s="22" t="s">
        <v>150</v>
      </c>
      <c r="E59" s="14" t="s">
        <v>42</v>
      </c>
      <c r="F59" s="22"/>
      <c r="G59" s="27" t="e">
        <f t="shared" ca="1" si="11"/>
        <v>#N/A</v>
      </c>
      <c r="H59" s="41"/>
      <c r="I59" s="103"/>
      <c r="J59" s="107"/>
      <c r="K59" s="11">
        <v>42429</v>
      </c>
      <c r="L59" s="109">
        <v>45</v>
      </c>
      <c r="M59" s="109"/>
      <c r="N59" s="105"/>
      <c r="O59" s="11">
        <v>42492</v>
      </c>
      <c r="P59" s="17">
        <f t="shared" si="0"/>
        <v>63</v>
      </c>
    </row>
    <row r="60" spans="1:18" s="10" customFormat="1" ht="18.95" customHeight="1" outlineLevel="1" x14ac:dyDescent="0.25">
      <c r="A60" s="43"/>
      <c r="B60" s="43">
        <f t="shared" si="9"/>
        <v>0.14492753623188406</v>
      </c>
      <c r="C60" s="28">
        <f t="shared" si="10"/>
        <v>1</v>
      </c>
      <c r="D60" s="22" t="s">
        <v>151</v>
      </c>
      <c r="E60" s="14" t="s">
        <v>43</v>
      </c>
      <c r="F60" s="22"/>
      <c r="G60" s="27" t="e">
        <f t="shared" ca="1" si="11"/>
        <v>#N/A</v>
      </c>
      <c r="H60" s="41"/>
      <c r="I60" s="103"/>
      <c r="J60" s="107"/>
      <c r="K60" s="11">
        <v>42426</v>
      </c>
      <c r="L60" s="109">
        <v>1</v>
      </c>
      <c r="M60" s="109"/>
      <c r="N60" s="105"/>
      <c r="O60" s="11">
        <v>42429</v>
      </c>
      <c r="P60" s="17">
        <f t="shared" si="0"/>
        <v>3</v>
      </c>
    </row>
    <row r="61" spans="1:18" s="10" customFormat="1" ht="18.95" customHeight="1" outlineLevel="1" x14ac:dyDescent="0.25">
      <c r="A61" s="137"/>
      <c r="B61" s="43">
        <f t="shared" si="9"/>
        <v>1.0144927536231885</v>
      </c>
      <c r="C61" s="28">
        <f t="shared" si="10"/>
        <v>7</v>
      </c>
      <c r="D61" s="138" t="s">
        <v>152</v>
      </c>
      <c r="E61" s="14" t="s">
        <v>44</v>
      </c>
      <c r="F61" s="22"/>
      <c r="G61" s="27" t="e">
        <f t="shared" ca="1" si="11"/>
        <v>#N/A</v>
      </c>
      <c r="H61" s="41"/>
      <c r="I61" s="103"/>
      <c r="J61" s="107"/>
      <c r="K61" s="11">
        <v>42429</v>
      </c>
      <c r="L61" s="109">
        <v>7</v>
      </c>
      <c r="M61" s="109"/>
      <c r="N61" s="105"/>
      <c r="O61" s="11">
        <v>42438</v>
      </c>
      <c r="P61" s="17">
        <f t="shared" ref="P61" si="12">O61-K61</f>
        <v>9</v>
      </c>
    </row>
    <row r="62" spans="1:18" s="10" customFormat="1" ht="18.95" customHeight="1" x14ac:dyDescent="0.25">
      <c r="A62" s="134"/>
      <c r="B62" s="89">
        <f>SUM(C63:C74)</f>
        <v>64</v>
      </c>
      <c r="C62" s="89">
        <v>30</v>
      </c>
      <c r="D62" s="135" t="s">
        <v>31</v>
      </c>
      <c r="E62" s="83"/>
      <c r="F62" s="83"/>
      <c r="G62" s="84"/>
      <c r="H62" s="136">
        <f>SUMIF(H63:H74,"&gt;40909",B63:B74)/$C62</f>
        <v>0</v>
      </c>
      <c r="I62" s="84"/>
      <c r="J62" s="84"/>
      <c r="K62" s="86">
        <f>MIN(K63:K74)</f>
        <v>42492</v>
      </c>
      <c r="L62" s="87"/>
      <c r="M62" s="87"/>
      <c r="N62" s="87"/>
      <c r="O62" s="86">
        <f>MAX(O63:O74)</f>
        <v>42583</v>
      </c>
      <c r="P62" s="88">
        <f t="shared" si="0"/>
        <v>91</v>
      </c>
    </row>
    <row r="63" spans="1:18" s="10" customFormat="1" ht="18.95" customHeight="1" outlineLevel="1" x14ac:dyDescent="0.25">
      <c r="A63" s="43"/>
      <c r="B63" s="43">
        <f t="shared" ref="B63:B74" si="13">(C63/$B$62)*$C$62</f>
        <v>0.46875</v>
      </c>
      <c r="C63" s="28">
        <f t="shared" ref="C63:C74" si="14">J63+L63</f>
        <v>1</v>
      </c>
      <c r="D63" s="22" t="s">
        <v>156</v>
      </c>
      <c r="E63" s="14" t="s">
        <v>45</v>
      </c>
      <c r="F63" s="22"/>
      <c r="G63" s="27" t="e">
        <f t="shared" ref="G63:G74" ca="1" si="15">MID(_xlfn.FORMULATEXT(K63),10,6)</f>
        <v>#N/A</v>
      </c>
      <c r="H63" s="41"/>
      <c r="I63" s="103"/>
      <c r="J63" s="107"/>
      <c r="K63" s="11">
        <v>42509</v>
      </c>
      <c r="L63" s="109">
        <v>1</v>
      </c>
      <c r="M63" s="109"/>
      <c r="N63" s="105"/>
      <c r="O63" s="11">
        <v>42510</v>
      </c>
      <c r="P63" s="17">
        <f t="shared" si="0"/>
        <v>1</v>
      </c>
    </row>
    <row r="64" spans="1:18" s="10" customFormat="1" ht="18.95" customHeight="1" outlineLevel="1" x14ac:dyDescent="0.25">
      <c r="A64" s="43"/>
      <c r="B64" s="43">
        <f t="shared" si="13"/>
        <v>0.46875</v>
      </c>
      <c r="C64" s="28">
        <f t="shared" si="14"/>
        <v>1</v>
      </c>
      <c r="D64" s="22" t="s">
        <v>157</v>
      </c>
      <c r="E64" s="14" t="s">
        <v>155</v>
      </c>
      <c r="F64" s="22"/>
      <c r="G64" s="27" t="e">
        <f t="shared" ca="1" si="15"/>
        <v>#N/A</v>
      </c>
      <c r="H64" s="41"/>
      <c r="I64" s="103"/>
      <c r="J64" s="107"/>
      <c r="K64" s="11">
        <v>42509</v>
      </c>
      <c r="L64" s="109">
        <v>1</v>
      </c>
      <c r="M64" s="109"/>
      <c r="N64" s="105"/>
      <c r="O64" s="11">
        <v>42510</v>
      </c>
      <c r="P64" s="17">
        <f t="shared" si="0"/>
        <v>1</v>
      </c>
    </row>
    <row r="65" spans="1:16" s="10" customFormat="1" ht="18.95" customHeight="1" outlineLevel="1" x14ac:dyDescent="0.25">
      <c r="A65" s="43"/>
      <c r="B65" s="43">
        <f t="shared" si="13"/>
        <v>2.34375</v>
      </c>
      <c r="C65" s="28">
        <f t="shared" si="14"/>
        <v>5</v>
      </c>
      <c r="D65" s="22" t="s">
        <v>158</v>
      </c>
      <c r="E65" s="14" t="s">
        <v>46</v>
      </c>
      <c r="F65" s="22"/>
      <c r="G65" s="27" t="e">
        <f t="shared" ca="1" si="15"/>
        <v>#N/A</v>
      </c>
      <c r="H65" s="41"/>
      <c r="I65" s="103"/>
      <c r="J65" s="107"/>
      <c r="K65" s="11">
        <v>42509</v>
      </c>
      <c r="L65" s="109">
        <v>5</v>
      </c>
      <c r="M65" s="109"/>
      <c r="N65" s="105"/>
      <c r="O65" s="11">
        <v>42516</v>
      </c>
      <c r="P65" s="17">
        <f t="shared" si="0"/>
        <v>7</v>
      </c>
    </row>
    <row r="66" spans="1:16" s="10" customFormat="1" ht="18.95" customHeight="1" outlineLevel="1" x14ac:dyDescent="0.25">
      <c r="A66" s="43"/>
      <c r="B66" s="43">
        <f t="shared" si="13"/>
        <v>2.34375</v>
      </c>
      <c r="C66" s="28">
        <f t="shared" si="14"/>
        <v>5</v>
      </c>
      <c r="D66" s="22" t="s">
        <v>159</v>
      </c>
      <c r="E66" s="14" t="s">
        <v>47</v>
      </c>
      <c r="F66" s="22"/>
      <c r="G66" s="27" t="e">
        <f t="shared" ca="1" si="15"/>
        <v>#N/A</v>
      </c>
      <c r="H66" s="41"/>
      <c r="I66" s="103"/>
      <c r="J66" s="107"/>
      <c r="K66" s="11">
        <v>42509</v>
      </c>
      <c r="L66" s="109">
        <v>5</v>
      </c>
      <c r="M66" s="109"/>
      <c r="N66" s="105"/>
      <c r="O66" s="11">
        <v>42516</v>
      </c>
      <c r="P66" s="17">
        <f t="shared" si="0"/>
        <v>7</v>
      </c>
    </row>
    <row r="67" spans="1:16" s="10" customFormat="1" ht="18.95" customHeight="1" outlineLevel="1" x14ac:dyDescent="0.25">
      <c r="A67" s="43"/>
      <c r="B67" s="43">
        <f t="shared" si="13"/>
        <v>9.375</v>
      </c>
      <c r="C67" s="28">
        <f t="shared" si="14"/>
        <v>20</v>
      </c>
      <c r="D67" s="22" t="s">
        <v>160</v>
      </c>
      <c r="E67" s="14" t="s">
        <v>48</v>
      </c>
      <c r="F67" s="22"/>
      <c r="G67" s="27" t="e">
        <f t="shared" ca="1" si="15"/>
        <v>#N/A</v>
      </c>
      <c r="H67" s="41"/>
      <c r="I67" s="103"/>
      <c r="J67" s="107">
        <v>10</v>
      </c>
      <c r="K67" s="11">
        <v>42524</v>
      </c>
      <c r="L67" s="109">
        <v>10</v>
      </c>
      <c r="M67" s="109"/>
      <c r="N67" s="105"/>
      <c r="O67" s="11">
        <v>42538</v>
      </c>
      <c r="P67" s="17">
        <f t="shared" si="0"/>
        <v>14</v>
      </c>
    </row>
    <row r="68" spans="1:16" s="10" customFormat="1" ht="18.95" customHeight="1" outlineLevel="1" x14ac:dyDescent="0.25">
      <c r="A68" s="43"/>
      <c r="B68" s="43">
        <f t="shared" si="13"/>
        <v>7.03125</v>
      </c>
      <c r="C68" s="28">
        <f t="shared" si="14"/>
        <v>15</v>
      </c>
      <c r="D68" s="22" t="s">
        <v>161</v>
      </c>
      <c r="E68" s="14" t="s">
        <v>49</v>
      </c>
      <c r="F68" s="22"/>
      <c r="G68" s="27" t="e">
        <f t="shared" ca="1" si="15"/>
        <v>#N/A</v>
      </c>
      <c r="H68" s="41"/>
      <c r="I68" s="103"/>
      <c r="J68" s="107">
        <v>5</v>
      </c>
      <c r="K68" s="11">
        <v>42545</v>
      </c>
      <c r="L68" s="109">
        <v>10</v>
      </c>
      <c r="M68" s="109"/>
      <c r="N68" s="105"/>
      <c r="O68" s="11">
        <v>42562</v>
      </c>
      <c r="P68" s="17">
        <f t="shared" si="0"/>
        <v>17</v>
      </c>
    </row>
    <row r="69" spans="1:16" s="10" customFormat="1" ht="18.95" customHeight="1" outlineLevel="1" x14ac:dyDescent="0.25">
      <c r="A69" s="43"/>
      <c r="B69" s="43">
        <f t="shared" si="13"/>
        <v>0.46875</v>
      </c>
      <c r="C69" s="28">
        <f t="shared" si="14"/>
        <v>1</v>
      </c>
      <c r="D69" s="22" t="s">
        <v>162</v>
      </c>
      <c r="E69" s="14" t="s">
        <v>50</v>
      </c>
      <c r="F69" s="22"/>
      <c r="G69" s="27" t="e">
        <f t="shared" ca="1" si="15"/>
        <v>#N/A</v>
      </c>
      <c r="H69" s="41"/>
      <c r="I69" s="103"/>
      <c r="J69" s="107"/>
      <c r="K69" s="11">
        <v>42562</v>
      </c>
      <c r="L69" s="109">
        <v>1</v>
      </c>
      <c r="M69" s="109"/>
      <c r="N69" s="105"/>
      <c r="O69" s="11">
        <v>42563</v>
      </c>
      <c r="P69" s="17">
        <f t="shared" si="0"/>
        <v>1</v>
      </c>
    </row>
    <row r="70" spans="1:16" s="10" customFormat="1" ht="18.95" customHeight="1" outlineLevel="1" x14ac:dyDescent="0.25">
      <c r="A70" s="43"/>
      <c r="B70" s="43">
        <f t="shared" si="13"/>
        <v>0.46875</v>
      </c>
      <c r="C70" s="28">
        <f t="shared" si="14"/>
        <v>1</v>
      </c>
      <c r="D70" s="22" t="s">
        <v>163</v>
      </c>
      <c r="E70" s="14" t="s">
        <v>54</v>
      </c>
      <c r="F70" s="22"/>
      <c r="G70" s="27" t="e">
        <f t="shared" ca="1" si="15"/>
        <v>#N/A</v>
      </c>
      <c r="H70" s="41"/>
      <c r="I70" s="103"/>
      <c r="J70" s="107"/>
      <c r="K70" s="11">
        <v>42563</v>
      </c>
      <c r="L70" s="109">
        <v>1</v>
      </c>
      <c r="M70" s="109"/>
      <c r="N70" s="105"/>
      <c r="O70" s="11">
        <v>42564</v>
      </c>
      <c r="P70" s="17">
        <f t="shared" si="0"/>
        <v>1</v>
      </c>
    </row>
    <row r="71" spans="1:16" s="10" customFormat="1" ht="18.95" customHeight="1" outlineLevel="1" x14ac:dyDescent="0.25">
      <c r="A71" s="43"/>
      <c r="B71" s="43">
        <f t="shared" si="13"/>
        <v>2.34375</v>
      </c>
      <c r="C71" s="28">
        <f t="shared" si="14"/>
        <v>5</v>
      </c>
      <c r="D71" s="22" t="s">
        <v>164</v>
      </c>
      <c r="E71" s="14" t="s">
        <v>51</v>
      </c>
      <c r="F71" s="22"/>
      <c r="G71" s="27" t="e">
        <f t="shared" ca="1" si="15"/>
        <v>#N/A</v>
      </c>
      <c r="H71" s="41"/>
      <c r="I71" s="103"/>
      <c r="J71" s="107"/>
      <c r="K71" s="11">
        <v>42563</v>
      </c>
      <c r="L71" s="109">
        <v>5</v>
      </c>
      <c r="M71" s="109"/>
      <c r="N71" s="105"/>
      <c r="O71" s="11">
        <v>42570</v>
      </c>
      <c r="P71" s="17">
        <f t="shared" si="0"/>
        <v>7</v>
      </c>
    </row>
    <row r="72" spans="1:16" s="10" customFormat="1" ht="18.95" customHeight="1" outlineLevel="1" x14ac:dyDescent="0.25">
      <c r="A72" s="43"/>
      <c r="B72" s="43">
        <f t="shared" si="13"/>
        <v>3.75</v>
      </c>
      <c r="C72" s="28">
        <f t="shared" si="14"/>
        <v>8</v>
      </c>
      <c r="D72" s="22" t="s">
        <v>165</v>
      </c>
      <c r="E72" s="14" t="s">
        <v>52</v>
      </c>
      <c r="F72" s="22"/>
      <c r="G72" s="27" t="e">
        <f t="shared" ca="1" si="15"/>
        <v>#N/A</v>
      </c>
      <c r="H72" s="41"/>
      <c r="I72" s="103"/>
      <c r="J72" s="107"/>
      <c r="K72" s="11">
        <v>42570</v>
      </c>
      <c r="L72" s="109">
        <v>8</v>
      </c>
      <c r="M72" s="109"/>
      <c r="N72" s="105"/>
      <c r="O72" s="11">
        <v>42580</v>
      </c>
      <c r="P72" s="17">
        <f t="shared" si="0"/>
        <v>10</v>
      </c>
    </row>
    <row r="73" spans="1:16" s="10" customFormat="1" ht="18.95" customHeight="1" outlineLevel="1" x14ac:dyDescent="0.25">
      <c r="A73" s="80"/>
      <c r="B73" s="80">
        <f t="shared" si="13"/>
        <v>0.46875</v>
      </c>
      <c r="C73" s="31">
        <f t="shared" si="14"/>
        <v>1</v>
      </c>
      <c r="D73" s="51" t="s">
        <v>166</v>
      </c>
      <c r="E73" s="32" t="s">
        <v>53</v>
      </c>
      <c r="F73" s="51"/>
      <c r="G73" s="69" t="e">
        <f t="shared" ca="1" si="15"/>
        <v>#N/A</v>
      </c>
      <c r="H73" s="70"/>
      <c r="I73" s="103"/>
      <c r="J73" s="107"/>
      <c r="K73" s="33">
        <v>42580</v>
      </c>
      <c r="L73" s="109">
        <v>1</v>
      </c>
      <c r="M73" s="109"/>
      <c r="N73" s="105"/>
      <c r="O73" s="33">
        <v>42583</v>
      </c>
      <c r="P73" s="34">
        <f t="shared" si="0"/>
        <v>3</v>
      </c>
    </row>
    <row r="74" spans="1:16" s="10" customFormat="1" ht="18.95" customHeight="1" outlineLevel="1" x14ac:dyDescent="0.25">
      <c r="A74" s="43"/>
      <c r="B74" s="43">
        <f t="shared" si="13"/>
        <v>0.46875</v>
      </c>
      <c r="C74" s="28">
        <f t="shared" si="14"/>
        <v>1</v>
      </c>
      <c r="D74" s="22" t="s">
        <v>167</v>
      </c>
      <c r="E74" s="14" t="s">
        <v>55</v>
      </c>
      <c r="F74" s="22"/>
      <c r="G74" s="27" t="e">
        <f t="shared" ca="1" si="15"/>
        <v>#N/A</v>
      </c>
      <c r="H74" s="41"/>
      <c r="I74" s="103"/>
      <c r="J74" s="107"/>
      <c r="K74" s="11">
        <v>42492</v>
      </c>
      <c r="L74" s="109">
        <v>1</v>
      </c>
      <c r="M74" s="109"/>
      <c r="N74" s="105"/>
      <c r="O74" s="11">
        <v>42493</v>
      </c>
      <c r="P74" s="17">
        <f t="shared" si="0"/>
        <v>1</v>
      </c>
    </row>
    <row r="75" spans="1:16" s="10" customFormat="1" ht="18.95" customHeight="1" x14ac:dyDescent="0.25">
      <c r="A75" s="134"/>
      <c r="B75" s="89">
        <f>SUM(C76:C89)</f>
        <v>108</v>
      </c>
      <c r="C75" s="89">
        <v>15</v>
      </c>
      <c r="D75" s="135" t="s">
        <v>34</v>
      </c>
      <c r="E75" s="83"/>
      <c r="F75" s="83"/>
      <c r="G75" s="84"/>
      <c r="H75" s="136">
        <f>SUMIF(H76:H89,"&gt;40909",B76:B89)/$C75</f>
        <v>0</v>
      </c>
      <c r="I75" s="84"/>
      <c r="J75" s="84"/>
      <c r="K75" s="86">
        <f>MIN(K76:K89)</f>
        <v>42583</v>
      </c>
      <c r="L75" s="87"/>
      <c r="M75" s="87"/>
      <c r="N75" s="87"/>
      <c r="O75" s="86">
        <f>MAX(O76:O89)</f>
        <v>42627</v>
      </c>
      <c r="P75" s="88">
        <f t="shared" si="0"/>
        <v>44</v>
      </c>
    </row>
    <row r="76" spans="1:16" s="10" customFormat="1" ht="18.95" customHeight="1" outlineLevel="1" x14ac:dyDescent="0.25">
      <c r="A76" s="43"/>
      <c r="B76" s="43">
        <f t="shared" ref="B76:B89" si="16">(C76/$B$75)*$C$75</f>
        <v>0.1388888888888889</v>
      </c>
      <c r="C76" s="28">
        <f t="shared" ref="C76:C89" si="17">J76+L76</f>
        <v>1</v>
      </c>
      <c r="D76" s="35" t="s">
        <v>171</v>
      </c>
      <c r="E76" s="14" t="s">
        <v>169</v>
      </c>
      <c r="F76" s="22"/>
      <c r="G76" s="27" t="e">
        <f t="shared" ref="G76:G89" ca="1" si="18">MID(_xlfn.FORMULATEXT(K76),10,6)</f>
        <v>#N/A</v>
      </c>
      <c r="H76" s="41"/>
      <c r="I76" s="103"/>
      <c r="J76" s="107"/>
      <c r="K76" s="11">
        <v>42583</v>
      </c>
      <c r="L76" s="109">
        <v>1</v>
      </c>
      <c r="M76" s="109"/>
      <c r="N76" s="105"/>
      <c r="O76" s="11">
        <v>42584</v>
      </c>
      <c r="P76" s="17">
        <f t="shared" si="0"/>
        <v>1</v>
      </c>
    </row>
    <row r="77" spans="1:16" s="10" customFormat="1" ht="18.95" customHeight="1" outlineLevel="1" x14ac:dyDescent="0.25">
      <c r="A77" s="80"/>
      <c r="B77" s="80">
        <f t="shared" si="16"/>
        <v>0.97222222222222221</v>
      </c>
      <c r="C77" s="31">
        <f t="shared" si="17"/>
        <v>7</v>
      </c>
      <c r="D77" s="133" t="s">
        <v>172</v>
      </c>
      <c r="E77" s="32" t="s">
        <v>56</v>
      </c>
      <c r="F77" s="51"/>
      <c r="G77" s="69" t="e">
        <f t="shared" ca="1" si="18"/>
        <v>#N/A</v>
      </c>
      <c r="H77" s="70"/>
      <c r="I77" s="103"/>
      <c r="J77" s="107">
        <v>5</v>
      </c>
      <c r="K77" s="33">
        <v>42591</v>
      </c>
      <c r="L77" s="109">
        <v>2</v>
      </c>
      <c r="M77" s="109"/>
      <c r="N77" s="105"/>
      <c r="O77" s="33">
        <v>42593</v>
      </c>
      <c r="P77" s="34">
        <f t="shared" si="0"/>
        <v>2</v>
      </c>
    </row>
    <row r="78" spans="1:16" s="10" customFormat="1" ht="18.95" customHeight="1" outlineLevel="1" x14ac:dyDescent="0.25">
      <c r="A78" s="43"/>
      <c r="B78" s="43">
        <f t="shared" si="16"/>
        <v>0.1388888888888889</v>
      </c>
      <c r="C78" s="28">
        <f t="shared" si="17"/>
        <v>1</v>
      </c>
      <c r="D78" s="35" t="s">
        <v>173</v>
      </c>
      <c r="E78" s="14" t="s">
        <v>57</v>
      </c>
      <c r="F78" s="22"/>
      <c r="G78" s="27" t="e">
        <f t="shared" ca="1" si="18"/>
        <v>#N/A</v>
      </c>
      <c r="H78" s="41"/>
      <c r="I78" s="103"/>
      <c r="J78" s="107"/>
      <c r="K78" s="11">
        <v>42593</v>
      </c>
      <c r="L78" s="109">
        <v>1</v>
      </c>
      <c r="M78" s="109"/>
      <c r="N78" s="105"/>
      <c r="O78" s="11">
        <v>42594</v>
      </c>
      <c r="P78" s="17">
        <f t="shared" si="0"/>
        <v>1</v>
      </c>
    </row>
    <row r="79" spans="1:16" s="10" customFormat="1" ht="18.95" customHeight="1" outlineLevel="1" x14ac:dyDescent="0.25">
      <c r="A79" s="43"/>
      <c r="B79" s="43">
        <f t="shared" si="16"/>
        <v>0.1388888888888889</v>
      </c>
      <c r="C79" s="28">
        <f t="shared" si="17"/>
        <v>1</v>
      </c>
      <c r="D79" s="36" t="s">
        <v>174</v>
      </c>
      <c r="E79" s="14" t="s">
        <v>58</v>
      </c>
      <c r="F79" s="22"/>
      <c r="G79" s="27" t="e">
        <f t="shared" ca="1" si="18"/>
        <v>#N/A</v>
      </c>
      <c r="H79" s="41"/>
      <c r="I79" s="103"/>
      <c r="J79" s="107"/>
      <c r="K79" s="11">
        <v>42594</v>
      </c>
      <c r="L79" s="109">
        <v>1</v>
      </c>
      <c r="M79" s="109"/>
      <c r="N79" s="105"/>
      <c r="O79" s="11">
        <v>42597</v>
      </c>
      <c r="P79" s="17">
        <f t="shared" si="0"/>
        <v>3</v>
      </c>
    </row>
    <row r="80" spans="1:16" s="10" customFormat="1" ht="18.95" customHeight="1" outlineLevel="1" x14ac:dyDescent="0.25">
      <c r="A80" s="43"/>
      <c r="B80" s="43">
        <f t="shared" si="16"/>
        <v>3.6111111111111107</v>
      </c>
      <c r="C80" s="28">
        <f t="shared" si="17"/>
        <v>26</v>
      </c>
      <c r="D80" s="35" t="s">
        <v>175</v>
      </c>
      <c r="E80" s="14" t="s">
        <v>59</v>
      </c>
      <c r="F80" s="22"/>
      <c r="G80" s="27" t="e">
        <f t="shared" ca="1" si="18"/>
        <v>#N/A</v>
      </c>
      <c r="H80" s="41"/>
      <c r="I80" s="103"/>
      <c r="J80" s="107">
        <v>25</v>
      </c>
      <c r="K80" s="11">
        <v>42598</v>
      </c>
      <c r="L80" s="109">
        <v>1</v>
      </c>
      <c r="M80" s="109"/>
      <c r="N80" s="105"/>
      <c r="O80" s="11">
        <v>42599</v>
      </c>
      <c r="P80" s="17">
        <f t="shared" si="0"/>
        <v>1</v>
      </c>
    </row>
    <row r="81" spans="1:16" s="10" customFormat="1" ht="18.95" customHeight="1" outlineLevel="1" x14ac:dyDescent="0.25">
      <c r="A81" s="43"/>
      <c r="B81" s="43">
        <f t="shared" si="16"/>
        <v>3.6111111111111107</v>
      </c>
      <c r="C81" s="28">
        <f t="shared" si="17"/>
        <v>26</v>
      </c>
      <c r="D81" s="36" t="s">
        <v>176</v>
      </c>
      <c r="E81" s="14" t="s">
        <v>60</v>
      </c>
      <c r="F81" s="22"/>
      <c r="G81" s="27" t="e">
        <f t="shared" ca="1" si="18"/>
        <v>#N/A</v>
      </c>
      <c r="H81" s="41"/>
      <c r="I81" s="103"/>
      <c r="J81" s="107">
        <v>25</v>
      </c>
      <c r="K81" s="11">
        <v>42598</v>
      </c>
      <c r="L81" s="109">
        <v>1</v>
      </c>
      <c r="M81" s="109"/>
      <c r="N81" s="105"/>
      <c r="O81" s="11">
        <v>42599</v>
      </c>
      <c r="P81" s="17">
        <f t="shared" si="0"/>
        <v>1</v>
      </c>
    </row>
    <row r="82" spans="1:16" s="10" customFormat="1" ht="18.95" customHeight="1" outlineLevel="1" x14ac:dyDescent="0.25">
      <c r="A82" s="43"/>
      <c r="B82" s="43">
        <f t="shared" si="16"/>
        <v>3.6111111111111107</v>
      </c>
      <c r="C82" s="28">
        <f t="shared" si="17"/>
        <v>26</v>
      </c>
      <c r="D82" s="35" t="s">
        <v>177</v>
      </c>
      <c r="E82" s="14" t="s">
        <v>61</v>
      </c>
      <c r="F82" s="22"/>
      <c r="G82" s="27" t="e">
        <f t="shared" ca="1" si="18"/>
        <v>#N/A</v>
      </c>
      <c r="H82" s="41"/>
      <c r="I82" s="103"/>
      <c r="J82" s="107">
        <v>25</v>
      </c>
      <c r="K82" s="11">
        <v>42598</v>
      </c>
      <c r="L82" s="109">
        <v>1</v>
      </c>
      <c r="M82" s="109"/>
      <c r="N82" s="105"/>
      <c r="O82" s="11">
        <v>42599</v>
      </c>
      <c r="P82" s="17">
        <f t="shared" si="0"/>
        <v>1</v>
      </c>
    </row>
    <row r="83" spans="1:16" s="10" customFormat="1" ht="18.95" customHeight="1" outlineLevel="1" x14ac:dyDescent="0.25">
      <c r="A83" s="43"/>
      <c r="B83" s="43">
        <f t="shared" si="16"/>
        <v>0.1388888888888889</v>
      </c>
      <c r="C83" s="28">
        <f t="shared" si="17"/>
        <v>1</v>
      </c>
      <c r="D83" s="36" t="s">
        <v>178</v>
      </c>
      <c r="E83" s="14" t="s">
        <v>85</v>
      </c>
      <c r="F83" s="22"/>
      <c r="G83" s="27" t="e">
        <f t="shared" ca="1" si="18"/>
        <v>#N/A</v>
      </c>
      <c r="H83" s="41"/>
      <c r="I83" s="103"/>
      <c r="J83" s="107"/>
      <c r="K83" s="11">
        <v>42599</v>
      </c>
      <c r="L83" s="109">
        <v>1</v>
      </c>
      <c r="M83" s="109"/>
      <c r="N83" s="105"/>
      <c r="O83" s="11">
        <v>42600</v>
      </c>
      <c r="P83" s="17">
        <f t="shared" si="0"/>
        <v>1</v>
      </c>
    </row>
    <row r="84" spans="1:16" s="10" customFormat="1" ht="18.95" customHeight="1" outlineLevel="1" x14ac:dyDescent="0.25">
      <c r="A84" s="43"/>
      <c r="B84" s="43">
        <f t="shared" si="16"/>
        <v>0.1388888888888889</v>
      </c>
      <c r="C84" s="28">
        <f t="shared" si="17"/>
        <v>1</v>
      </c>
      <c r="D84" s="35" t="s">
        <v>179</v>
      </c>
      <c r="E84" s="14" t="s">
        <v>62</v>
      </c>
      <c r="F84" s="22"/>
      <c r="G84" s="27" t="e">
        <f t="shared" ca="1" si="18"/>
        <v>#N/A</v>
      </c>
      <c r="H84" s="41"/>
      <c r="I84" s="103"/>
      <c r="J84" s="107"/>
      <c r="K84" s="11">
        <v>42600</v>
      </c>
      <c r="L84" s="109">
        <v>1</v>
      </c>
      <c r="M84" s="109"/>
      <c r="N84" s="105"/>
      <c r="O84" s="11">
        <v>42601</v>
      </c>
      <c r="P84" s="17">
        <f t="shared" si="0"/>
        <v>1</v>
      </c>
    </row>
    <row r="85" spans="1:16" s="10" customFormat="1" ht="18.95" customHeight="1" outlineLevel="1" x14ac:dyDescent="0.25">
      <c r="A85" s="43"/>
      <c r="B85" s="43">
        <f t="shared" si="16"/>
        <v>0.1388888888888889</v>
      </c>
      <c r="C85" s="28">
        <f t="shared" si="17"/>
        <v>1</v>
      </c>
      <c r="D85" s="36" t="s">
        <v>180</v>
      </c>
      <c r="E85" s="14" t="s">
        <v>63</v>
      </c>
      <c r="F85" s="22"/>
      <c r="G85" s="27" t="e">
        <f t="shared" ca="1" si="18"/>
        <v>#N/A</v>
      </c>
      <c r="H85" s="41"/>
      <c r="I85" s="103"/>
      <c r="J85" s="107"/>
      <c r="K85" s="11">
        <v>42601</v>
      </c>
      <c r="L85" s="109">
        <v>1</v>
      </c>
      <c r="M85" s="109"/>
      <c r="N85" s="105"/>
      <c r="O85" s="11">
        <v>42604</v>
      </c>
      <c r="P85" s="17">
        <f t="shared" ref="P85:P98" si="19">O85-K85</f>
        <v>3</v>
      </c>
    </row>
    <row r="86" spans="1:16" s="10" customFormat="1" ht="18.95" customHeight="1" outlineLevel="1" x14ac:dyDescent="0.25">
      <c r="A86" s="43"/>
      <c r="B86" s="43">
        <f t="shared" si="16"/>
        <v>1.3888888888888888</v>
      </c>
      <c r="C86" s="28">
        <f t="shared" si="17"/>
        <v>10</v>
      </c>
      <c r="D86" s="35" t="s">
        <v>181</v>
      </c>
      <c r="E86" s="14" t="s">
        <v>64</v>
      </c>
      <c r="F86" s="22"/>
      <c r="G86" s="27" t="e">
        <f t="shared" ca="1" si="18"/>
        <v>#N/A</v>
      </c>
      <c r="H86" s="41"/>
      <c r="I86" s="103"/>
      <c r="J86" s="107"/>
      <c r="K86" s="11">
        <v>42604</v>
      </c>
      <c r="L86" s="109">
        <v>10</v>
      </c>
      <c r="M86" s="109"/>
      <c r="N86" s="105"/>
      <c r="O86" s="11">
        <v>42619</v>
      </c>
      <c r="P86" s="17">
        <f t="shared" si="19"/>
        <v>15</v>
      </c>
    </row>
    <row r="87" spans="1:16" s="10" customFormat="1" ht="18.95" customHeight="1" outlineLevel="1" x14ac:dyDescent="0.25">
      <c r="A87" s="43"/>
      <c r="B87" s="43">
        <f t="shared" si="16"/>
        <v>0.69444444444444442</v>
      </c>
      <c r="C87" s="28">
        <f t="shared" si="17"/>
        <v>5</v>
      </c>
      <c r="D87" s="36" t="s">
        <v>182</v>
      </c>
      <c r="E87" s="14" t="s">
        <v>86</v>
      </c>
      <c r="F87" s="22"/>
      <c r="G87" s="27" t="e">
        <f t="shared" ca="1" si="18"/>
        <v>#N/A</v>
      </c>
      <c r="H87" s="41"/>
      <c r="I87" s="103"/>
      <c r="J87" s="107"/>
      <c r="K87" s="11">
        <v>42619</v>
      </c>
      <c r="L87" s="109">
        <v>5</v>
      </c>
      <c r="M87" s="109"/>
      <c r="N87" s="105"/>
      <c r="O87" s="11">
        <v>42626</v>
      </c>
      <c r="P87" s="17">
        <f t="shared" si="19"/>
        <v>7</v>
      </c>
    </row>
    <row r="88" spans="1:16" s="10" customFormat="1" ht="18.95" customHeight="1" outlineLevel="1" x14ac:dyDescent="0.25">
      <c r="A88" s="43"/>
      <c r="B88" s="43">
        <f t="shared" si="16"/>
        <v>0.1388888888888889</v>
      </c>
      <c r="C88" s="28">
        <f t="shared" si="17"/>
        <v>1</v>
      </c>
      <c r="D88" s="35" t="s">
        <v>183</v>
      </c>
      <c r="E88" s="14" t="s">
        <v>65</v>
      </c>
      <c r="F88" s="22"/>
      <c r="G88" s="27" t="e">
        <f t="shared" ca="1" si="18"/>
        <v>#N/A</v>
      </c>
      <c r="H88" s="41"/>
      <c r="I88" s="103"/>
      <c r="J88" s="107"/>
      <c r="K88" s="11">
        <v>42626</v>
      </c>
      <c r="L88" s="109">
        <v>1</v>
      </c>
      <c r="M88" s="109"/>
      <c r="N88" s="105"/>
      <c r="O88" s="11">
        <v>42627</v>
      </c>
      <c r="P88" s="17">
        <f t="shared" si="19"/>
        <v>1</v>
      </c>
    </row>
    <row r="89" spans="1:16" s="10" customFormat="1" ht="18.95" customHeight="1" outlineLevel="1" x14ac:dyDescent="0.25">
      <c r="A89" s="43"/>
      <c r="B89" s="43">
        <f t="shared" si="16"/>
        <v>0.1388888888888889</v>
      </c>
      <c r="C89" s="28">
        <f t="shared" si="17"/>
        <v>1</v>
      </c>
      <c r="D89" s="36" t="s">
        <v>184</v>
      </c>
      <c r="E89" s="14" t="s">
        <v>170</v>
      </c>
      <c r="F89" s="22"/>
      <c r="G89" s="27" t="e">
        <f t="shared" ca="1" si="18"/>
        <v>#N/A</v>
      </c>
      <c r="H89" s="41"/>
      <c r="I89" s="103"/>
      <c r="J89" s="107"/>
      <c r="K89" s="11">
        <v>42599</v>
      </c>
      <c r="L89" s="109">
        <v>1</v>
      </c>
      <c r="M89" s="109"/>
      <c r="N89" s="105"/>
      <c r="O89" s="11">
        <v>42600</v>
      </c>
      <c r="P89" s="17">
        <f t="shared" si="19"/>
        <v>1</v>
      </c>
    </row>
    <row r="90" spans="1:16" s="10" customFormat="1" ht="18.95" customHeight="1" x14ac:dyDescent="0.25">
      <c r="A90" s="89"/>
      <c r="B90" s="89">
        <f>SUM(C91:C98)</f>
        <v>21</v>
      </c>
      <c r="C90" s="89">
        <v>14</v>
      </c>
      <c r="D90" s="82" t="s">
        <v>36</v>
      </c>
      <c r="E90" s="83"/>
      <c r="F90" s="83"/>
      <c r="G90" s="84"/>
      <c r="H90" s="85">
        <f>SUMIF(H91:H98,"&gt;40909",B91:B98)/$C90</f>
        <v>0</v>
      </c>
      <c r="I90" s="84"/>
      <c r="J90" s="84"/>
      <c r="K90" s="86">
        <f>MIN(K91:K98)</f>
        <v>42599</v>
      </c>
      <c r="L90" s="87"/>
      <c r="M90" s="87"/>
      <c r="N90" s="87"/>
      <c r="O90" s="86">
        <f>MAX(O91:O94)</f>
        <v>42627</v>
      </c>
      <c r="P90" s="88">
        <f t="shared" si="19"/>
        <v>28</v>
      </c>
    </row>
    <row r="91" spans="1:16" s="10" customFormat="1" ht="18.95" customHeight="1" outlineLevel="1" x14ac:dyDescent="0.25">
      <c r="A91" s="42"/>
      <c r="B91" s="42">
        <f t="shared" ref="B91:B98" si="20">(C91/$B$90)*$C$90</f>
        <v>0.66666666666666663</v>
      </c>
      <c r="C91" s="28">
        <f t="shared" ref="C91:C98" si="21">J91+L91</f>
        <v>1</v>
      </c>
      <c r="D91" s="35" t="s">
        <v>186</v>
      </c>
      <c r="E91" s="14" t="s">
        <v>66</v>
      </c>
      <c r="F91" s="22"/>
      <c r="G91" s="27" t="e">
        <f t="shared" ref="G91:G98" ca="1" si="22">MID(_xlfn.FORMULATEXT(K91),10,6)</f>
        <v>#N/A</v>
      </c>
      <c r="H91" s="41"/>
      <c r="I91" s="103"/>
      <c r="J91" s="107"/>
      <c r="K91" s="11">
        <v>42599</v>
      </c>
      <c r="L91" s="109">
        <v>1</v>
      </c>
      <c r="M91" s="109"/>
      <c r="N91" s="105"/>
      <c r="O91" s="11">
        <v>42600</v>
      </c>
      <c r="P91" s="17">
        <f t="shared" si="19"/>
        <v>1</v>
      </c>
    </row>
    <row r="92" spans="1:16" s="10" customFormat="1" ht="18.95" customHeight="1" outlineLevel="1" x14ac:dyDescent="0.25">
      <c r="A92" s="42"/>
      <c r="B92" s="42">
        <f t="shared" si="20"/>
        <v>0.66666666666666663</v>
      </c>
      <c r="C92" s="28">
        <f t="shared" si="21"/>
        <v>1</v>
      </c>
      <c r="D92" s="36" t="s">
        <v>187</v>
      </c>
      <c r="E92" s="14" t="s">
        <v>67</v>
      </c>
      <c r="F92" s="22"/>
      <c r="G92" s="27" t="e">
        <f t="shared" ca="1" si="22"/>
        <v>#N/A</v>
      </c>
      <c r="H92" s="41"/>
      <c r="I92" s="103"/>
      <c r="J92" s="107"/>
      <c r="K92" s="11">
        <v>42626</v>
      </c>
      <c r="L92" s="109">
        <v>1</v>
      </c>
      <c r="M92" s="109"/>
      <c r="N92" s="105"/>
      <c r="O92" s="11">
        <v>42627</v>
      </c>
      <c r="P92" s="17">
        <f t="shared" si="19"/>
        <v>1</v>
      </c>
    </row>
    <row r="93" spans="1:16" s="10" customFormat="1" ht="18.95" customHeight="1" outlineLevel="1" x14ac:dyDescent="0.25">
      <c r="A93" s="42"/>
      <c r="B93" s="42">
        <f t="shared" si="20"/>
        <v>6.6666666666666661</v>
      </c>
      <c r="C93" s="28">
        <f t="shared" si="21"/>
        <v>10</v>
      </c>
      <c r="D93" s="35" t="s">
        <v>188</v>
      </c>
      <c r="E93" s="14" t="s">
        <v>68</v>
      </c>
      <c r="F93" s="22"/>
      <c r="G93" s="27" t="e">
        <f t="shared" ca="1" si="22"/>
        <v>#N/A</v>
      </c>
      <c r="H93" s="41"/>
      <c r="I93" s="103"/>
      <c r="J93" s="107"/>
      <c r="K93" s="30">
        <v>42599</v>
      </c>
      <c r="L93" s="109">
        <v>10</v>
      </c>
      <c r="M93" s="109"/>
      <c r="N93" s="105"/>
      <c r="O93" s="11">
        <v>42613</v>
      </c>
      <c r="P93" s="17">
        <f t="shared" si="19"/>
        <v>14</v>
      </c>
    </row>
    <row r="94" spans="1:16" s="10" customFormat="1" ht="18.95" customHeight="1" outlineLevel="1" x14ac:dyDescent="0.25">
      <c r="A94" s="114"/>
      <c r="B94" s="114">
        <f t="shared" si="20"/>
        <v>0.66666666666666663</v>
      </c>
      <c r="C94" s="115">
        <f t="shared" si="21"/>
        <v>1</v>
      </c>
      <c r="D94" s="116" t="s">
        <v>189</v>
      </c>
      <c r="E94" s="117" t="s">
        <v>69</v>
      </c>
      <c r="F94" s="118"/>
      <c r="G94" s="119" t="e">
        <f t="shared" ca="1" si="22"/>
        <v>#N/A</v>
      </c>
      <c r="H94" s="120"/>
      <c r="I94" s="103"/>
      <c r="J94" s="107"/>
      <c r="K94" s="121">
        <v>42613</v>
      </c>
      <c r="L94" s="109">
        <v>1</v>
      </c>
      <c r="M94" s="109"/>
      <c r="N94" s="105"/>
      <c r="O94" s="121">
        <v>42614</v>
      </c>
      <c r="P94" s="122">
        <f t="shared" si="19"/>
        <v>1</v>
      </c>
    </row>
    <row r="95" spans="1:16" s="10" customFormat="1" ht="18.95" customHeight="1" outlineLevel="1" x14ac:dyDescent="0.25">
      <c r="A95" s="42"/>
      <c r="B95" s="42">
        <f t="shared" si="20"/>
        <v>0.66666666666666663</v>
      </c>
      <c r="C95" s="28">
        <f t="shared" si="21"/>
        <v>1</v>
      </c>
      <c r="D95" s="37" t="s">
        <v>190</v>
      </c>
      <c r="E95" s="18" t="s">
        <v>70</v>
      </c>
      <c r="F95" s="52"/>
      <c r="G95" s="27" t="e">
        <f t="shared" ca="1" si="22"/>
        <v>#N/A</v>
      </c>
      <c r="H95" s="41"/>
      <c r="I95" s="104"/>
      <c r="J95" s="108"/>
      <c r="K95" s="19">
        <v>42614</v>
      </c>
      <c r="L95" s="110">
        <v>1</v>
      </c>
      <c r="M95" s="110"/>
      <c r="N95" s="106"/>
      <c r="O95" s="11">
        <v>42615</v>
      </c>
      <c r="P95" s="17">
        <f t="shared" si="19"/>
        <v>1</v>
      </c>
    </row>
    <row r="96" spans="1:16" s="10" customFormat="1" ht="18.95" customHeight="1" outlineLevel="1" x14ac:dyDescent="0.25">
      <c r="A96" s="71"/>
      <c r="B96" s="71">
        <f t="shared" si="20"/>
        <v>3.333333333333333</v>
      </c>
      <c r="C96" s="72">
        <f t="shared" si="21"/>
        <v>5</v>
      </c>
      <c r="D96" s="73" t="s">
        <v>191</v>
      </c>
      <c r="E96" s="74" t="s">
        <v>71</v>
      </c>
      <c r="F96" s="75"/>
      <c r="G96" s="76" t="e">
        <f t="shared" ca="1" si="22"/>
        <v>#N/A</v>
      </c>
      <c r="H96" s="77"/>
      <c r="I96" s="104"/>
      <c r="J96" s="108"/>
      <c r="K96" s="40">
        <v>42614</v>
      </c>
      <c r="L96" s="110">
        <v>5</v>
      </c>
      <c r="M96" s="110"/>
      <c r="N96" s="106"/>
      <c r="O96" s="78">
        <v>42622</v>
      </c>
      <c r="P96" s="79">
        <f t="shared" si="19"/>
        <v>8</v>
      </c>
    </row>
    <row r="97" spans="1:16" s="10" customFormat="1" ht="18.95" customHeight="1" outlineLevel="1" x14ac:dyDescent="0.25">
      <c r="A97" s="42"/>
      <c r="B97" s="42">
        <f t="shared" si="20"/>
        <v>0.66666666666666663</v>
      </c>
      <c r="C97" s="28">
        <f t="shared" si="21"/>
        <v>1</v>
      </c>
      <c r="D97" s="36" t="s">
        <v>192</v>
      </c>
      <c r="E97" s="14" t="s">
        <v>72</v>
      </c>
      <c r="F97" s="22"/>
      <c r="G97" s="27" t="e">
        <f t="shared" ca="1" si="22"/>
        <v>#N/A</v>
      </c>
      <c r="H97" s="41"/>
      <c r="I97" s="103"/>
      <c r="J97" s="107"/>
      <c r="K97" s="19">
        <v>42622</v>
      </c>
      <c r="L97" s="109">
        <v>1</v>
      </c>
      <c r="M97" s="109"/>
      <c r="N97" s="105"/>
      <c r="O97" s="11">
        <v>42625</v>
      </c>
      <c r="P97" s="17">
        <f t="shared" si="19"/>
        <v>3</v>
      </c>
    </row>
    <row r="98" spans="1:16" s="10" customFormat="1" ht="18.95" customHeight="1" outlineLevel="1" x14ac:dyDescent="0.25">
      <c r="A98" s="42"/>
      <c r="B98" s="42">
        <f t="shared" si="20"/>
        <v>0.66666666666666663</v>
      </c>
      <c r="C98" s="28">
        <f t="shared" si="21"/>
        <v>1</v>
      </c>
      <c r="D98" s="35" t="s">
        <v>193</v>
      </c>
      <c r="E98" s="14" t="s">
        <v>73</v>
      </c>
      <c r="F98" s="22"/>
      <c r="G98" s="27" t="e">
        <f t="shared" ca="1" si="22"/>
        <v>#N/A</v>
      </c>
      <c r="H98" s="41"/>
      <c r="I98" s="103"/>
      <c r="J98" s="107"/>
      <c r="K98" s="19">
        <v>42625</v>
      </c>
      <c r="L98" s="109">
        <v>1</v>
      </c>
      <c r="M98" s="109"/>
      <c r="N98" s="105"/>
      <c r="O98" s="11">
        <v>42626</v>
      </c>
      <c r="P98" s="17">
        <f t="shared" si="19"/>
        <v>1</v>
      </c>
    </row>
    <row r="101" spans="1:16" x14ac:dyDescent="0.25">
      <c r="E101" s="1" t="s">
        <v>214</v>
      </c>
    </row>
    <row r="102" spans="1:16" x14ac:dyDescent="0.25">
      <c r="E102" s="94" t="s">
        <v>99</v>
      </c>
    </row>
    <row r="103" spans="1:16" x14ac:dyDescent="0.25">
      <c r="E103" s="95" t="s">
        <v>96</v>
      </c>
    </row>
    <row r="104" spans="1:16" x14ac:dyDescent="0.25">
      <c r="E104" s="92" t="s">
        <v>98</v>
      </c>
    </row>
    <row r="106" spans="1:16" x14ac:dyDescent="0.25">
      <c r="E106" s="1" t="s">
        <v>215</v>
      </c>
    </row>
    <row r="107" spans="1:16" x14ac:dyDescent="0.25">
      <c r="E107" s="96" t="s">
        <v>97</v>
      </c>
    </row>
    <row r="108" spans="1:16" x14ac:dyDescent="0.25">
      <c r="E108" s="97" t="s">
        <v>216</v>
      </c>
    </row>
    <row r="109" spans="1:16" x14ac:dyDescent="0.25">
      <c r="E109" s="93" t="s">
        <v>217</v>
      </c>
    </row>
    <row r="111" spans="1:16" x14ac:dyDescent="0.25">
      <c r="E111" s="1" t="s">
        <v>218</v>
      </c>
    </row>
    <row r="112" spans="1:16" x14ac:dyDescent="0.25">
      <c r="E112" s="98" t="s">
        <v>219</v>
      </c>
    </row>
    <row r="113" spans="5:5" x14ac:dyDescent="0.25">
      <c r="E113" s="99" t="s">
        <v>220</v>
      </c>
    </row>
  </sheetData>
  <customSheetViews>
    <customSheetView guid="{8A914F8D-A088-480A-990C-D7E6E9E125CD}" scale="85" showGridLines="0" fitToPage="1" printArea="1" topLeftCell="A79">
      <selection activeCell="B108" sqref="B108"/>
      <pageMargins left="0.7" right="0.7" top="0.75" bottom="0.75" header="0.3" footer="0.3"/>
      <pageSetup scale="62" orientation="portrait" r:id="rId1"/>
    </customSheetView>
  </customSheetViews>
  <mergeCells count="14">
    <mergeCell ref="I1:J1"/>
    <mergeCell ref="K1:L1"/>
    <mergeCell ref="P1:Q1"/>
    <mergeCell ref="D2:E3"/>
    <mergeCell ref="D4:E10"/>
    <mergeCell ref="M2:N2"/>
    <mergeCell ref="M3:N3"/>
    <mergeCell ref="M4:N4"/>
    <mergeCell ref="M5:N5"/>
    <mergeCell ref="M6:N6"/>
    <mergeCell ref="M7:N7"/>
    <mergeCell ref="M8:N8"/>
    <mergeCell ref="M9:N9"/>
    <mergeCell ref="I10:J10"/>
  </mergeCells>
  <hyperlinks>
    <hyperlink ref="D1" location="Home!A1" display="Home"/>
  </hyperlinks>
  <pageMargins left="0.7" right="0.7" top="0.75" bottom="0.75" header="0.3" footer="0.3"/>
  <pageSetup scale="59" fitToHeight="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V97"/>
  <sheetViews>
    <sheetView showGridLines="0" showZeros="0" zoomScaleNormal="100" workbookViewId="0">
      <pane ySplit="12" topLeftCell="A13" activePane="bottomLeft" state="frozen"/>
      <selection activeCell="D1" sqref="D1"/>
      <selection pane="bottomLeft" activeCell="P9" sqref="P9"/>
    </sheetView>
  </sheetViews>
  <sheetFormatPr defaultRowHeight="15" outlineLevelRow="2" x14ac:dyDescent="0.25"/>
  <cols>
    <col min="1" max="1" width="6.85546875" hidden="1" customWidth="1"/>
    <col min="2" max="2" width="9.7109375" hidden="1" customWidth="1"/>
    <col min="3" max="3" width="8.5703125" style="9" hidden="1" customWidth="1"/>
    <col min="4" max="4" width="9.7109375" customWidth="1"/>
    <col min="5" max="5" width="38.7109375" customWidth="1"/>
    <col min="6" max="6" width="26.140625" customWidth="1"/>
    <col min="7" max="7" width="7.42578125" customWidth="1"/>
    <col min="8" max="8" width="17.140625" customWidth="1"/>
    <col min="9" max="9" width="7.140625" style="9" customWidth="1"/>
    <col min="10" max="10" width="6.85546875" customWidth="1"/>
    <col min="11" max="11" width="15" style="9" bestFit="1" customWidth="1"/>
    <col min="12" max="12" width="8.7109375" style="3" customWidth="1"/>
    <col min="13" max="13" width="7.5703125" style="5" customWidth="1"/>
    <col min="14" max="14" width="7.28515625" style="5" customWidth="1"/>
    <col min="15" max="15" width="15.42578125" style="5" bestFit="1" customWidth="1"/>
    <col min="16" max="16" width="10.7109375" style="3" customWidth="1"/>
    <col min="17" max="17" width="7.140625" customWidth="1"/>
    <col min="21" max="21" width="9.7109375" customWidth="1"/>
    <col min="22" max="22" width="9.140625" customWidth="1"/>
  </cols>
  <sheetData>
    <row r="1" spans="1:22" ht="15.75" thickBot="1" x14ac:dyDescent="0.3">
      <c r="C1"/>
      <c r="D1" s="139" t="s">
        <v>281</v>
      </c>
      <c r="E1" s="143"/>
      <c r="F1" s="170" t="s">
        <v>306</v>
      </c>
      <c r="G1" s="171"/>
      <c r="H1" s="172" t="s">
        <v>307</v>
      </c>
      <c r="I1" s="249" t="s">
        <v>381</v>
      </c>
      <c r="J1" s="250"/>
      <c r="K1" s="251">
        <v>42370</v>
      </c>
      <c r="L1" s="251"/>
      <c r="M1" s="196"/>
      <c r="N1" s="197"/>
      <c r="O1" s="199" t="s">
        <v>382</v>
      </c>
      <c r="P1" s="251">
        <f>MAX(H13:H98)</f>
        <v>0</v>
      </c>
      <c r="Q1" s="252"/>
      <c r="S1" s="5"/>
      <c r="T1" s="5"/>
      <c r="V1" s="24"/>
    </row>
    <row r="2" spans="1:22" ht="15.75" customHeight="1" thickTop="1" x14ac:dyDescent="0.25">
      <c r="D2" s="253" t="s">
        <v>409</v>
      </c>
      <c r="E2" s="254"/>
      <c r="F2" s="165" t="s">
        <v>107</v>
      </c>
      <c r="G2" s="166"/>
      <c r="H2" s="167" t="s">
        <v>387</v>
      </c>
      <c r="I2" s="168" t="s">
        <v>209</v>
      </c>
      <c r="J2" s="169" t="s">
        <v>101</v>
      </c>
      <c r="K2" s="169" t="s">
        <v>280</v>
      </c>
      <c r="L2" s="169" t="s">
        <v>202</v>
      </c>
      <c r="M2" s="271" t="s">
        <v>203</v>
      </c>
      <c r="N2" s="272"/>
      <c r="O2" s="205" t="s">
        <v>204</v>
      </c>
      <c r="P2" s="203" t="s">
        <v>108</v>
      </c>
      <c r="Q2" s="204" t="s">
        <v>109</v>
      </c>
    </row>
    <row r="3" spans="1:22" ht="15" customHeight="1" outlineLevel="1" x14ac:dyDescent="0.25">
      <c r="D3" s="254"/>
      <c r="E3" s="254"/>
      <c r="F3" s="158" t="s">
        <v>168</v>
      </c>
      <c r="G3" s="91" t="s">
        <v>195</v>
      </c>
      <c r="H3" s="159">
        <v>42370</v>
      </c>
      <c r="I3" s="157">
        <v>1</v>
      </c>
      <c r="J3" s="25">
        <v>0.4</v>
      </c>
      <c r="K3" s="45">
        <f>$H$9*J3</f>
        <v>12000</v>
      </c>
      <c r="L3" s="47" t="str">
        <f>$D$14</f>
        <v>0-PP01U</v>
      </c>
      <c r="M3" s="263">
        <f>$H$14</f>
        <v>0</v>
      </c>
      <c r="N3" s="273"/>
      <c r="O3" s="206" t="s">
        <v>206</v>
      </c>
      <c r="P3" s="123">
        <f>$H$52</f>
        <v>0</v>
      </c>
      <c r="Q3" s="140"/>
    </row>
    <row r="4" spans="1:22" ht="15" customHeight="1" outlineLevel="1" x14ac:dyDescent="0.25">
      <c r="D4" s="255" t="s">
        <v>212</v>
      </c>
      <c r="E4" s="256"/>
      <c r="F4" s="111" t="s">
        <v>74</v>
      </c>
      <c r="G4" s="112"/>
      <c r="H4" s="113">
        <v>42613</v>
      </c>
      <c r="I4" s="54">
        <v>2</v>
      </c>
      <c r="J4" s="25">
        <v>0.2</v>
      </c>
      <c r="K4" s="45">
        <f>$H$9*J4</f>
        <v>6000</v>
      </c>
      <c r="L4" s="26" t="str">
        <f>$D$41</f>
        <v>2a-GD05U</v>
      </c>
      <c r="M4" s="263">
        <f>$H$41</f>
        <v>0</v>
      </c>
      <c r="N4" s="273"/>
      <c r="O4" s="206" t="s">
        <v>205</v>
      </c>
      <c r="P4" s="123">
        <f>$H$52</f>
        <v>0</v>
      </c>
      <c r="Q4" s="140"/>
    </row>
    <row r="5" spans="1:22" outlineLevel="1" x14ac:dyDescent="0.25">
      <c r="D5" s="257"/>
      <c r="E5" s="258"/>
      <c r="F5" s="59" t="s">
        <v>308</v>
      </c>
      <c r="G5" s="29"/>
      <c r="H5" s="60" t="s">
        <v>402</v>
      </c>
      <c r="I5" s="54">
        <v>3</v>
      </c>
      <c r="J5" s="25">
        <v>0.2</v>
      </c>
      <c r="K5" s="45">
        <f>$H$9*J5</f>
        <v>6000</v>
      </c>
      <c r="L5" s="26" t="str">
        <f>$D$69</f>
        <v>2c-DV11U</v>
      </c>
      <c r="M5" s="263">
        <f>$H$69</f>
        <v>0</v>
      </c>
      <c r="N5" s="273"/>
      <c r="O5" s="206" t="s">
        <v>207</v>
      </c>
      <c r="P5" s="123">
        <f>$H$96</f>
        <v>0</v>
      </c>
      <c r="Q5" s="140"/>
    </row>
    <row r="6" spans="1:22" outlineLevel="1" x14ac:dyDescent="0.25">
      <c r="D6" s="257"/>
      <c r="E6" s="258"/>
      <c r="F6" s="59" t="s">
        <v>386</v>
      </c>
      <c r="G6" s="29"/>
      <c r="H6" s="60" t="s">
        <v>403</v>
      </c>
      <c r="I6" s="54">
        <v>4</v>
      </c>
      <c r="J6" s="25">
        <v>0.2</v>
      </c>
      <c r="K6" s="45">
        <f>$H$9*J6</f>
        <v>6000</v>
      </c>
      <c r="L6" s="53" t="str">
        <f>$D$93</f>
        <v>4-GM04U</v>
      </c>
      <c r="M6" s="263">
        <f>$H$93</f>
        <v>0</v>
      </c>
      <c r="N6" s="273"/>
      <c r="O6" s="207" t="s">
        <v>208</v>
      </c>
      <c r="P6" s="141">
        <f>$H$96</f>
        <v>0</v>
      </c>
      <c r="Q6" s="142"/>
    </row>
    <row r="7" spans="1:22" outlineLevel="1" x14ac:dyDescent="0.25">
      <c r="D7" s="257"/>
      <c r="E7" s="258"/>
      <c r="F7" s="59" t="s">
        <v>197</v>
      </c>
      <c r="G7" s="29"/>
      <c r="H7" s="61" t="s">
        <v>404</v>
      </c>
      <c r="I7" s="54"/>
      <c r="J7" s="25"/>
      <c r="K7" s="46"/>
      <c r="L7" s="26"/>
      <c r="M7" s="263"/>
      <c r="N7" s="273"/>
      <c r="O7" s="174" t="s">
        <v>383</v>
      </c>
      <c r="P7" s="154" t="str">
        <f>IF((MAX(H13:H93)-H3)&gt;0,(MAX(H13:H93)-H3)/7,"")</f>
        <v/>
      </c>
      <c r="Q7" s="140" t="s">
        <v>378</v>
      </c>
    </row>
    <row r="8" spans="1:22" outlineLevel="1" x14ac:dyDescent="0.25">
      <c r="D8" s="257"/>
      <c r="E8" s="258"/>
      <c r="F8" s="59" t="s">
        <v>210</v>
      </c>
      <c r="G8" s="29"/>
      <c r="H8" s="62" t="s">
        <v>194</v>
      </c>
      <c r="I8" s="54"/>
      <c r="J8" s="25"/>
      <c r="K8" s="46"/>
      <c r="L8" s="26"/>
      <c r="M8" s="263"/>
      <c r="N8" s="273"/>
      <c r="O8" s="174" t="s">
        <v>379</v>
      </c>
      <c r="P8" s="154">
        <f>(MAX(H14:H94)-H20)/7</f>
        <v>0</v>
      </c>
      <c r="Q8" s="140" t="s">
        <v>378</v>
      </c>
    </row>
    <row r="9" spans="1:22" outlineLevel="1" x14ac:dyDescent="0.25">
      <c r="D9" s="257"/>
      <c r="E9" s="258"/>
      <c r="F9" s="59" t="s">
        <v>102</v>
      </c>
      <c r="G9" s="29"/>
      <c r="H9" s="61">
        <v>30000</v>
      </c>
      <c r="I9" s="55"/>
      <c r="J9" s="56"/>
      <c r="K9" s="57"/>
      <c r="L9" s="58"/>
      <c r="M9" s="265"/>
      <c r="N9" s="269"/>
      <c r="O9" s="174" t="s">
        <v>380</v>
      </c>
      <c r="P9" s="154" t="str">
        <f>IF(H94-H21&gt;0,(H94-H21)/7,"in progress")</f>
        <v>in progress</v>
      </c>
      <c r="Q9" s="140" t="s">
        <v>378</v>
      </c>
    </row>
    <row r="10" spans="1:22" outlineLevel="1" x14ac:dyDescent="0.25">
      <c r="D10" s="259"/>
      <c r="E10" s="260"/>
      <c r="F10" s="63" t="s">
        <v>199</v>
      </c>
      <c r="G10" s="64"/>
      <c r="H10" s="65">
        <f>SUMIF($H$14:$H$97,"&gt;40909",$B$14:$B$97)</f>
        <v>0</v>
      </c>
      <c r="I10" s="270" t="s">
        <v>305</v>
      </c>
      <c r="J10" s="268"/>
      <c r="K10" s="66">
        <f>SUMIF(M3:M9,"&gt;40909",K3:K9)</f>
        <v>0</v>
      </c>
      <c r="L10" s="151" t="s">
        <v>309</v>
      </c>
      <c r="M10" s="152">
        <f>H9</f>
        <v>30000</v>
      </c>
      <c r="N10" s="153"/>
      <c r="O10" s="174" t="s">
        <v>377</v>
      </c>
      <c r="P10" s="155">
        <f>H94</f>
        <v>0</v>
      </c>
      <c r="Q10" s="140"/>
    </row>
    <row r="11" spans="1:22" outlineLevel="1" x14ac:dyDescent="0.25">
      <c r="C11"/>
      <c r="G11" s="3"/>
      <c r="H11" s="3"/>
      <c r="I11" s="8"/>
      <c r="J11" s="8"/>
      <c r="K11" s="8"/>
      <c r="L11" s="8"/>
    </row>
    <row r="12" spans="1:22" ht="45" x14ac:dyDescent="0.25">
      <c r="A12" s="81" t="s">
        <v>211</v>
      </c>
      <c r="B12" s="81" t="s">
        <v>198</v>
      </c>
      <c r="C12" s="81" t="s">
        <v>196</v>
      </c>
      <c r="D12" s="81" t="s">
        <v>200</v>
      </c>
      <c r="E12" s="100" t="s">
        <v>0</v>
      </c>
      <c r="F12" s="100" t="s">
        <v>201</v>
      </c>
      <c r="G12" s="81" t="s">
        <v>213</v>
      </c>
      <c r="H12" s="81" t="s">
        <v>185</v>
      </c>
      <c r="I12" s="81" t="s">
        <v>103</v>
      </c>
      <c r="J12" s="81" t="s">
        <v>104</v>
      </c>
      <c r="K12" s="81" t="s">
        <v>100</v>
      </c>
      <c r="L12" s="81" t="s">
        <v>75</v>
      </c>
      <c r="M12" s="81" t="s">
        <v>105</v>
      </c>
      <c r="N12" s="81" t="s">
        <v>106</v>
      </c>
      <c r="O12" s="81" t="s">
        <v>153</v>
      </c>
      <c r="P12" s="81" t="s">
        <v>154</v>
      </c>
      <c r="R12" s="2"/>
    </row>
    <row r="13" spans="1:22" ht="18.95" customHeight="1" x14ac:dyDescent="0.25">
      <c r="A13" s="20"/>
      <c r="B13" s="20">
        <f>SUM(C14:C17)</f>
        <v>8</v>
      </c>
      <c r="C13" s="20">
        <v>1</v>
      </c>
      <c r="D13" s="82" t="s">
        <v>30</v>
      </c>
      <c r="E13" s="83"/>
      <c r="F13" s="83"/>
      <c r="G13" s="84"/>
      <c r="H13" s="136">
        <f>SUMIF(H14:H17,"&gt;40909",B14:B17)</f>
        <v>0</v>
      </c>
      <c r="I13" s="84"/>
      <c r="J13" s="84"/>
      <c r="K13" s="86">
        <f>$H$3</f>
        <v>42370</v>
      </c>
      <c r="L13" s="87"/>
      <c r="M13" s="87"/>
      <c r="N13" s="87"/>
      <c r="O13" s="86">
        <f>MAX(O14:O17)</f>
        <v>42382</v>
      </c>
      <c r="P13" s="88">
        <f t="shared" ref="P13:P83" si="0">O13-K13</f>
        <v>12</v>
      </c>
      <c r="R13" s="2"/>
    </row>
    <row r="14" spans="1:22" s="10" customFormat="1" ht="18.95" customHeight="1" outlineLevel="2" x14ac:dyDescent="0.25">
      <c r="A14" s="44"/>
      <c r="B14" s="44">
        <f>(C14/$B$13)*$C$13</f>
        <v>0.25</v>
      </c>
      <c r="C14" s="31">
        <f t="shared" ref="C14:C17" si="1">J14+L14</f>
        <v>2</v>
      </c>
      <c r="D14" s="129" t="s">
        <v>238</v>
      </c>
      <c r="E14" s="130" t="s">
        <v>1</v>
      </c>
      <c r="F14" s="131"/>
      <c r="G14" s="132" t="e">
        <f ca="1">MID(_xlfn.FORMULATEXT(K14),10,6)</f>
        <v>#N/A</v>
      </c>
      <c r="H14" s="70"/>
      <c r="I14" s="102"/>
      <c r="J14" s="101"/>
      <c r="K14" s="33">
        <v>42370</v>
      </c>
      <c r="L14" s="109">
        <v>2</v>
      </c>
      <c r="M14" s="109"/>
      <c r="N14" s="105"/>
      <c r="O14" s="33">
        <v>42374</v>
      </c>
      <c r="P14" s="34">
        <f t="shared" si="0"/>
        <v>4</v>
      </c>
      <c r="R14" s="12"/>
    </row>
    <row r="15" spans="1:22" s="10" customFormat="1" ht="18.95" customHeight="1" outlineLevel="2" x14ac:dyDescent="0.25">
      <c r="A15" s="42"/>
      <c r="B15" s="42">
        <f>(C15/$B$13)*$C$13</f>
        <v>0.25</v>
      </c>
      <c r="C15" s="28">
        <f t="shared" si="1"/>
        <v>2</v>
      </c>
      <c r="D15" s="21" t="s">
        <v>239</v>
      </c>
      <c r="E15" s="4" t="s">
        <v>2</v>
      </c>
      <c r="F15" s="48"/>
      <c r="G15" s="38" t="e">
        <f ca="1">MID(_xlfn.FORMULATEXT(K15),10,6)</f>
        <v>#N/A</v>
      </c>
      <c r="H15" s="41"/>
      <c r="I15" s="102"/>
      <c r="J15" s="101"/>
      <c r="K15" s="11">
        <v>42374</v>
      </c>
      <c r="L15" s="109">
        <v>2</v>
      </c>
      <c r="M15" s="109"/>
      <c r="N15" s="105"/>
      <c r="O15" s="11">
        <v>42376</v>
      </c>
      <c r="P15" s="17">
        <f t="shared" si="0"/>
        <v>2</v>
      </c>
      <c r="R15" s="12"/>
    </row>
    <row r="16" spans="1:22" s="10" customFormat="1" ht="18.95" customHeight="1" outlineLevel="2" x14ac:dyDescent="0.25">
      <c r="A16" s="42"/>
      <c r="B16" s="42">
        <f>(C16/$B$13)*$C$13</f>
        <v>0.375</v>
      </c>
      <c r="C16" s="28">
        <f t="shared" si="1"/>
        <v>3</v>
      </c>
      <c r="D16" s="21" t="s">
        <v>240</v>
      </c>
      <c r="E16" s="6" t="s">
        <v>3</v>
      </c>
      <c r="F16" s="49"/>
      <c r="G16" s="38" t="e">
        <f ca="1">MID(_xlfn.FORMULATEXT(K16),10,6)</f>
        <v>#N/A</v>
      </c>
      <c r="H16" s="41"/>
      <c r="I16" s="102"/>
      <c r="J16" s="101"/>
      <c r="K16" s="11">
        <v>42376</v>
      </c>
      <c r="L16" s="109">
        <v>3</v>
      </c>
      <c r="M16" s="109"/>
      <c r="N16" s="105"/>
      <c r="O16" s="11">
        <v>42381</v>
      </c>
      <c r="P16" s="17">
        <f t="shared" si="0"/>
        <v>5</v>
      </c>
      <c r="R16" s="12"/>
    </row>
    <row r="17" spans="1:18" s="10" customFormat="1" ht="18.95" customHeight="1" outlineLevel="2" x14ac:dyDescent="0.25">
      <c r="A17" s="42"/>
      <c r="B17" s="42">
        <f>(C17/$B$13)*$C$13</f>
        <v>0.125</v>
      </c>
      <c r="C17" s="28">
        <f t="shared" si="1"/>
        <v>1</v>
      </c>
      <c r="D17" s="21" t="s">
        <v>241</v>
      </c>
      <c r="E17" s="14" t="s">
        <v>4</v>
      </c>
      <c r="F17" s="48"/>
      <c r="G17" s="38" t="e">
        <f ca="1">MID(_xlfn.FORMULATEXT(K17),10,6)</f>
        <v>#N/A</v>
      </c>
      <c r="H17" s="41"/>
      <c r="I17" s="102"/>
      <c r="J17" s="101"/>
      <c r="K17" s="11">
        <v>42381</v>
      </c>
      <c r="L17" s="109">
        <v>1</v>
      </c>
      <c r="M17" s="109"/>
      <c r="N17" s="105"/>
      <c r="O17" s="11">
        <v>42382</v>
      </c>
      <c r="P17" s="17">
        <f t="shared" si="0"/>
        <v>1</v>
      </c>
      <c r="R17" s="12"/>
    </row>
    <row r="18" spans="1:18" s="10" customFormat="1" ht="18.95" customHeight="1" x14ac:dyDescent="0.25">
      <c r="A18" s="89"/>
      <c r="B18" s="89">
        <f>SUM(C19:C35)</f>
        <v>60</v>
      </c>
      <c r="C18" s="89">
        <v>15</v>
      </c>
      <c r="D18" s="82" t="s">
        <v>33</v>
      </c>
      <c r="E18" s="83"/>
      <c r="F18" s="83"/>
      <c r="G18" s="84"/>
      <c r="H18" s="136">
        <f>SUMIF(H19:H35,"&gt;40909",B19:B35)/$C18</f>
        <v>0</v>
      </c>
      <c r="I18" s="84"/>
      <c r="J18" s="84"/>
      <c r="K18" s="86">
        <f>MIN(K19:K30)</f>
        <v>42381</v>
      </c>
      <c r="L18" s="87"/>
      <c r="M18" s="87"/>
      <c r="N18" s="87"/>
      <c r="O18" s="86">
        <f>MAX(O19:O30)</f>
        <v>42404</v>
      </c>
      <c r="P18" s="88">
        <f t="shared" si="0"/>
        <v>23</v>
      </c>
      <c r="R18" s="12"/>
    </row>
    <row r="19" spans="1:18" s="10" customFormat="1" ht="18.95" customHeight="1" outlineLevel="1" x14ac:dyDescent="0.25">
      <c r="A19" s="42"/>
      <c r="B19" s="42">
        <f t="shared" ref="B19:B35" si="2">(C19/$B$18)*$C$18</f>
        <v>0.25</v>
      </c>
      <c r="C19" s="28">
        <f>J19+L19</f>
        <v>1</v>
      </c>
      <c r="D19" s="21" t="s">
        <v>237</v>
      </c>
      <c r="E19" s="4" t="s">
        <v>5</v>
      </c>
      <c r="F19" s="48"/>
      <c r="G19" s="38" t="e">
        <f t="shared" ref="G19:G35" ca="1" si="3">MID(_xlfn.FORMULATEXT(K19),10,5)</f>
        <v>#N/A</v>
      </c>
      <c r="H19" s="41"/>
      <c r="I19" s="102"/>
      <c r="J19" s="101"/>
      <c r="K19" s="11">
        <v>42381</v>
      </c>
      <c r="L19" s="109">
        <v>1</v>
      </c>
      <c r="M19" s="109"/>
      <c r="N19" s="105"/>
      <c r="O19" s="11">
        <v>42382</v>
      </c>
      <c r="P19" s="17">
        <f t="shared" si="0"/>
        <v>1</v>
      </c>
      <c r="R19" s="12"/>
    </row>
    <row r="20" spans="1:18" s="10" customFormat="1" ht="18.95" customHeight="1" outlineLevel="1" x14ac:dyDescent="0.25">
      <c r="A20" s="42"/>
      <c r="B20" s="42">
        <f t="shared" si="2"/>
        <v>1.5</v>
      </c>
      <c r="C20" s="28">
        <f t="shared" ref="C20:C35" si="4">J20+L20</f>
        <v>6</v>
      </c>
      <c r="D20" s="21" t="s">
        <v>221</v>
      </c>
      <c r="E20" s="4" t="s">
        <v>8</v>
      </c>
      <c r="F20" s="48"/>
      <c r="G20" s="38" t="e">
        <f t="shared" ca="1" si="3"/>
        <v>#N/A</v>
      </c>
      <c r="H20" s="41"/>
      <c r="I20" s="102"/>
      <c r="J20" s="101">
        <v>5</v>
      </c>
      <c r="K20" s="11">
        <v>42388</v>
      </c>
      <c r="L20" s="109">
        <v>1</v>
      </c>
      <c r="M20" s="109"/>
      <c r="N20" s="105"/>
      <c r="O20" s="11">
        <v>42389</v>
      </c>
      <c r="P20" s="17">
        <f t="shared" si="0"/>
        <v>1</v>
      </c>
      <c r="R20" s="12"/>
    </row>
    <row r="21" spans="1:18" s="10" customFormat="1" ht="18.95" customHeight="1" outlineLevel="1" x14ac:dyDescent="0.25">
      <c r="A21" s="42"/>
      <c r="B21" s="42">
        <f t="shared" si="2"/>
        <v>0.5</v>
      </c>
      <c r="C21" s="28">
        <f t="shared" si="4"/>
        <v>2</v>
      </c>
      <c r="D21" s="21" t="s">
        <v>222</v>
      </c>
      <c r="E21" s="7" t="s">
        <v>9</v>
      </c>
      <c r="F21" s="50"/>
      <c r="G21" s="38" t="e">
        <f t="shared" ca="1" si="3"/>
        <v>#N/A</v>
      </c>
      <c r="H21" s="41"/>
      <c r="I21" s="102"/>
      <c r="J21" s="101">
        <v>1</v>
      </c>
      <c r="K21" s="11">
        <v>42389</v>
      </c>
      <c r="L21" s="109">
        <v>1</v>
      </c>
      <c r="M21" s="109"/>
      <c r="N21" s="105"/>
      <c r="O21" s="11">
        <v>42390</v>
      </c>
      <c r="P21" s="17">
        <f t="shared" si="0"/>
        <v>1</v>
      </c>
      <c r="R21" s="12"/>
    </row>
    <row r="22" spans="1:18" s="10" customFormat="1" ht="18.95" customHeight="1" outlineLevel="1" x14ac:dyDescent="0.25">
      <c r="A22" s="42"/>
      <c r="B22" s="42">
        <f t="shared" si="2"/>
        <v>0.5</v>
      </c>
      <c r="C22" s="28">
        <f t="shared" si="4"/>
        <v>2</v>
      </c>
      <c r="D22" s="21" t="s">
        <v>223</v>
      </c>
      <c r="E22" s="4" t="s">
        <v>90</v>
      </c>
      <c r="F22" s="48"/>
      <c r="G22" s="38" t="e">
        <f t="shared" ca="1" si="3"/>
        <v>#N/A</v>
      </c>
      <c r="H22" s="41"/>
      <c r="I22" s="102"/>
      <c r="J22" s="101">
        <v>1</v>
      </c>
      <c r="K22" s="11">
        <v>42389</v>
      </c>
      <c r="L22" s="109">
        <v>1</v>
      </c>
      <c r="M22" s="109"/>
      <c r="N22" s="105"/>
      <c r="O22" s="11">
        <v>42390</v>
      </c>
      <c r="P22" s="17">
        <f t="shared" si="0"/>
        <v>1</v>
      </c>
      <c r="R22" s="12"/>
    </row>
    <row r="23" spans="1:18" s="10" customFormat="1" ht="18.95" customHeight="1" outlineLevel="1" x14ac:dyDescent="0.25">
      <c r="A23" s="42"/>
      <c r="B23" s="42">
        <f t="shared" si="2"/>
        <v>0.5</v>
      </c>
      <c r="C23" s="28">
        <f t="shared" si="4"/>
        <v>2</v>
      </c>
      <c r="D23" s="21" t="s">
        <v>224</v>
      </c>
      <c r="E23" s="4" t="s">
        <v>91</v>
      </c>
      <c r="F23" s="48"/>
      <c r="G23" s="38" t="e">
        <f t="shared" ca="1" si="3"/>
        <v>#N/A</v>
      </c>
      <c r="H23" s="41"/>
      <c r="I23" s="102"/>
      <c r="J23" s="101">
        <v>1</v>
      </c>
      <c r="K23" s="11">
        <v>42389</v>
      </c>
      <c r="L23" s="109">
        <v>1</v>
      </c>
      <c r="M23" s="109"/>
      <c r="N23" s="105"/>
      <c r="O23" s="11">
        <v>42390</v>
      </c>
      <c r="P23" s="17">
        <f t="shared" si="0"/>
        <v>1</v>
      </c>
      <c r="R23" s="12"/>
    </row>
    <row r="24" spans="1:18" s="10" customFormat="1" ht="18.95" customHeight="1" outlineLevel="1" x14ac:dyDescent="0.25">
      <c r="A24" s="42"/>
      <c r="B24" s="42">
        <f t="shared" si="2"/>
        <v>0.5</v>
      </c>
      <c r="C24" s="28">
        <f t="shared" si="4"/>
        <v>2</v>
      </c>
      <c r="D24" s="21" t="s">
        <v>225</v>
      </c>
      <c r="E24" s="4" t="s">
        <v>92</v>
      </c>
      <c r="F24" s="48"/>
      <c r="G24" s="38" t="e">
        <f t="shared" ca="1" si="3"/>
        <v>#N/A</v>
      </c>
      <c r="H24" s="41"/>
      <c r="I24" s="102"/>
      <c r="J24" s="101">
        <v>1</v>
      </c>
      <c r="K24" s="11">
        <v>42389</v>
      </c>
      <c r="L24" s="109">
        <v>1</v>
      </c>
      <c r="M24" s="109"/>
      <c r="N24" s="105"/>
      <c r="O24" s="11">
        <v>42390</v>
      </c>
      <c r="P24" s="17">
        <f t="shared" si="0"/>
        <v>1</v>
      </c>
      <c r="R24" s="12"/>
    </row>
    <row r="25" spans="1:18" s="10" customFormat="1" ht="18.95" customHeight="1" outlineLevel="1" x14ac:dyDescent="0.25">
      <c r="A25" s="42"/>
      <c r="B25" s="42">
        <f t="shared" si="2"/>
        <v>0.5</v>
      </c>
      <c r="C25" s="28">
        <f t="shared" si="4"/>
        <v>2</v>
      </c>
      <c r="D25" s="21" t="s">
        <v>226</v>
      </c>
      <c r="E25" s="4" t="s">
        <v>93</v>
      </c>
      <c r="F25" s="48"/>
      <c r="G25" s="38" t="e">
        <f t="shared" ca="1" si="3"/>
        <v>#N/A</v>
      </c>
      <c r="H25" s="41"/>
      <c r="I25" s="102"/>
      <c r="J25" s="101">
        <v>1</v>
      </c>
      <c r="K25" s="13">
        <v>42390</v>
      </c>
      <c r="L25" s="109">
        <v>1</v>
      </c>
      <c r="M25" s="109"/>
      <c r="N25" s="105"/>
      <c r="O25" s="11">
        <v>42391</v>
      </c>
      <c r="P25" s="17">
        <f t="shared" si="0"/>
        <v>1</v>
      </c>
      <c r="R25" s="12"/>
    </row>
    <row r="26" spans="1:18" s="10" customFormat="1" ht="18.95" customHeight="1" outlineLevel="1" x14ac:dyDescent="0.25">
      <c r="A26" s="42"/>
      <c r="B26" s="42">
        <f t="shared" si="2"/>
        <v>0.25</v>
      </c>
      <c r="C26" s="28">
        <f t="shared" si="4"/>
        <v>1</v>
      </c>
      <c r="D26" s="21" t="s">
        <v>227</v>
      </c>
      <c r="E26" s="4" t="s">
        <v>94</v>
      </c>
      <c r="F26" s="48"/>
      <c r="G26" s="38" t="e">
        <f t="shared" ca="1" si="3"/>
        <v>#N/A</v>
      </c>
      <c r="H26" s="41"/>
      <c r="I26" s="102"/>
      <c r="J26" s="101"/>
      <c r="K26" s="13">
        <v>42389</v>
      </c>
      <c r="L26" s="109">
        <v>1</v>
      </c>
      <c r="M26" s="109"/>
      <c r="N26" s="105"/>
      <c r="O26" s="11">
        <v>42390</v>
      </c>
      <c r="P26" s="17">
        <f t="shared" si="0"/>
        <v>1</v>
      </c>
      <c r="R26" s="12"/>
    </row>
    <row r="27" spans="1:18" s="10" customFormat="1" ht="18.95" customHeight="1" outlineLevel="1" x14ac:dyDescent="0.25">
      <c r="A27" s="42"/>
      <c r="B27" s="42">
        <f t="shared" si="2"/>
        <v>2</v>
      </c>
      <c r="C27" s="28">
        <f t="shared" si="4"/>
        <v>8</v>
      </c>
      <c r="D27" s="21" t="s">
        <v>228</v>
      </c>
      <c r="E27" s="14" t="s">
        <v>10</v>
      </c>
      <c r="F27" s="22"/>
      <c r="G27" s="27" t="e">
        <f t="shared" ca="1" si="3"/>
        <v>#N/A</v>
      </c>
      <c r="H27" s="41"/>
      <c r="I27" s="103"/>
      <c r="J27" s="107">
        <v>7</v>
      </c>
      <c r="K27" s="13">
        <v>42397</v>
      </c>
      <c r="L27" s="109">
        <v>1</v>
      </c>
      <c r="M27" s="109"/>
      <c r="N27" s="105"/>
      <c r="O27" s="11">
        <v>42398</v>
      </c>
      <c r="P27" s="17">
        <f t="shared" si="0"/>
        <v>1</v>
      </c>
    </row>
    <row r="28" spans="1:18" s="10" customFormat="1" ht="18.95" customHeight="1" outlineLevel="1" x14ac:dyDescent="0.25">
      <c r="A28" s="42"/>
      <c r="B28" s="42">
        <f t="shared" si="2"/>
        <v>1.25</v>
      </c>
      <c r="C28" s="28">
        <f t="shared" si="4"/>
        <v>5</v>
      </c>
      <c r="D28" s="21" t="s">
        <v>229</v>
      </c>
      <c r="E28" s="14" t="s">
        <v>11</v>
      </c>
      <c r="F28" s="22"/>
      <c r="G28" s="27" t="e">
        <f t="shared" ca="1" si="3"/>
        <v>#N/A</v>
      </c>
      <c r="H28" s="41"/>
      <c r="I28" s="103"/>
      <c r="J28" s="107">
        <v>4</v>
      </c>
      <c r="K28" s="13">
        <v>42403</v>
      </c>
      <c r="L28" s="109">
        <v>1</v>
      </c>
      <c r="M28" s="109"/>
      <c r="N28" s="105"/>
      <c r="O28" s="11">
        <v>42404</v>
      </c>
      <c r="P28" s="17">
        <f t="shared" si="0"/>
        <v>1</v>
      </c>
    </row>
    <row r="29" spans="1:18" s="10" customFormat="1" ht="18.95" customHeight="1" outlineLevel="1" x14ac:dyDescent="0.25">
      <c r="A29" s="42"/>
      <c r="B29" s="42">
        <f t="shared" si="2"/>
        <v>1.25</v>
      </c>
      <c r="C29" s="28">
        <f t="shared" si="4"/>
        <v>5</v>
      </c>
      <c r="D29" s="21" t="s">
        <v>230</v>
      </c>
      <c r="E29" s="14" t="s">
        <v>12</v>
      </c>
      <c r="F29" s="22"/>
      <c r="G29" s="27" t="e">
        <f t="shared" ca="1" si="3"/>
        <v>#N/A</v>
      </c>
      <c r="H29" s="41"/>
      <c r="I29" s="103"/>
      <c r="J29" s="107">
        <v>4</v>
      </c>
      <c r="K29" s="13">
        <v>42403</v>
      </c>
      <c r="L29" s="109">
        <v>1</v>
      </c>
      <c r="M29" s="109"/>
      <c r="N29" s="105"/>
      <c r="O29" s="11">
        <v>42404</v>
      </c>
      <c r="P29" s="17">
        <f t="shared" si="0"/>
        <v>1</v>
      </c>
    </row>
    <row r="30" spans="1:18" s="10" customFormat="1" ht="18.95" customHeight="1" outlineLevel="1" x14ac:dyDescent="0.25">
      <c r="A30" s="42"/>
      <c r="B30" s="42">
        <f t="shared" si="2"/>
        <v>1.25</v>
      </c>
      <c r="C30" s="28">
        <f t="shared" si="4"/>
        <v>5</v>
      </c>
      <c r="D30" s="21" t="s">
        <v>231</v>
      </c>
      <c r="E30" s="14" t="s">
        <v>13</v>
      </c>
      <c r="F30" s="22"/>
      <c r="G30" s="27" t="e">
        <f t="shared" ca="1" si="3"/>
        <v>#N/A</v>
      </c>
      <c r="H30" s="41"/>
      <c r="I30" s="103"/>
      <c r="J30" s="107">
        <v>4</v>
      </c>
      <c r="K30" s="13">
        <v>42403</v>
      </c>
      <c r="L30" s="109">
        <v>1</v>
      </c>
      <c r="M30" s="109"/>
      <c r="N30" s="105"/>
      <c r="O30" s="11">
        <v>42404</v>
      </c>
      <c r="P30" s="17">
        <f t="shared" si="0"/>
        <v>1</v>
      </c>
    </row>
    <row r="31" spans="1:18" s="10" customFormat="1" ht="18.95" customHeight="1" outlineLevel="1" x14ac:dyDescent="0.25">
      <c r="A31" s="42"/>
      <c r="B31" s="42">
        <f t="shared" si="2"/>
        <v>3.75</v>
      </c>
      <c r="C31" s="28">
        <f t="shared" si="4"/>
        <v>15</v>
      </c>
      <c r="D31" s="21" t="s">
        <v>232</v>
      </c>
      <c r="E31" s="14" t="s">
        <v>14</v>
      </c>
      <c r="F31" s="22"/>
      <c r="G31" s="27" t="e">
        <f t="shared" ca="1" si="3"/>
        <v>#N/A</v>
      </c>
      <c r="H31" s="41"/>
      <c r="I31" s="103"/>
      <c r="J31" s="107">
        <v>14</v>
      </c>
      <c r="K31" s="13">
        <v>42408</v>
      </c>
      <c r="L31" s="109">
        <v>1</v>
      </c>
      <c r="M31" s="109"/>
      <c r="N31" s="105"/>
      <c r="O31" s="11">
        <v>42409</v>
      </c>
      <c r="P31" s="17">
        <f t="shared" si="0"/>
        <v>1</v>
      </c>
    </row>
    <row r="32" spans="1:18" s="10" customFormat="1" ht="18.95" customHeight="1" outlineLevel="1" x14ac:dyDescent="0.25">
      <c r="A32" s="42"/>
      <c r="B32" s="42">
        <f t="shared" si="2"/>
        <v>0.25</v>
      </c>
      <c r="C32" s="28">
        <f t="shared" si="4"/>
        <v>1</v>
      </c>
      <c r="D32" s="21" t="s">
        <v>233</v>
      </c>
      <c r="E32" s="14" t="s">
        <v>15</v>
      </c>
      <c r="F32" s="22"/>
      <c r="G32" s="27" t="e">
        <f t="shared" ca="1" si="3"/>
        <v>#N/A</v>
      </c>
      <c r="H32" s="41"/>
      <c r="I32" s="103"/>
      <c r="J32" s="107"/>
      <c r="K32" s="13">
        <v>42408</v>
      </c>
      <c r="L32" s="109">
        <v>1</v>
      </c>
      <c r="M32" s="109"/>
      <c r="N32" s="105"/>
      <c r="O32" s="11">
        <v>42409</v>
      </c>
      <c r="P32" s="17">
        <f t="shared" si="0"/>
        <v>1</v>
      </c>
    </row>
    <row r="33" spans="1:16" s="10" customFormat="1" ht="18.95" customHeight="1" outlineLevel="1" x14ac:dyDescent="0.25">
      <c r="A33" s="42"/>
      <c r="B33" s="42">
        <f t="shared" si="2"/>
        <v>0.25</v>
      </c>
      <c r="C33" s="28">
        <f t="shared" si="4"/>
        <v>1</v>
      </c>
      <c r="D33" s="21" t="s">
        <v>234</v>
      </c>
      <c r="E33" s="14" t="s">
        <v>16</v>
      </c>
      <c r="F33" s="22"/>
      <c r="G33" s="27" t="e">
        <f t="shared" ca="1" si="3"/>
        <v>#N/A</v>
      </c>
      <c r="H33" s="41"/>
      <c r="I33" s="103"/>
      <c r="J33" s="107"/>
      <c r="K33" s="13">
        <v>42408</v>
      </c>
      <c r="L33" s="109">
        <v>1</v>
      </c>
      <c r="M33" s="109"/>
      <c r="N33" s="105"/>
      <c r="O33" s="11">
        <v>42409</v>
      </c>
      <c r="P33" s="17">
        <f t="shared" si="0"/>
        <v>1</v>
      </c>
    </row>
    <row r="34" spans="1:16" s="10" customFormat="1" ht="18.95" customHeight="1" outlineLevel="1" x14ac:dyDescent="0.25">
      <c r="A34" s="124"/>
      <c r="B34" s="124">
        <f t="shared" si="2"/>
        <v>0.25</v>
      </c>
      <c r="C34" s="125">
        <f t="shared" si="4"/>
        <v>1</v>
      </c>
      <c r="D34" s="21" t="s">
        <v>235</v>
      </c>
      <c r="E34" s="15" t="s">
        <v>17</v>
      </c>
      <c r="F34" s="23"/>
      <c r="G34" s="67" t="e">
        <f t="shared" ca="1" si="3"/>
        <v>#N/A</v>
      </c>
      <c r="H34" s="68"/>
      <c r="I34" s="103"/>
      <c r="J34" s="107"/>
      <c r="K34" s="39">
        <v>42408</v>
      </c>
      <c r="L34" s="109">
        <v>1</v>
      </c>
      <c r="M34" s="109"/>
      <c r="N34" s="105"/>
      <c r="O34" s="16">
        <v>42409</v>
      </c>
      <c r="P34" s="17">
        <f t="shared" si="0"/>
        <v>1</v>
      </c>
    </row>
    <row r="35" spans="1:16" s="10" customFormat="1" ht="18.95" customHeight="1" outlineLevel="1" x14ac:dyDescent="0.25">
      <c r="A35" s="42"/>
      <c r="B35" s="42">
        <f t="shared" si="2"/>
        <v>0.25</v>
      </c>
      <c r="C35" s="28">
        <f t="shared" si="4"/>
        <v>1</v>
      </c>
      <c r="D35" s="21" t="s">
        <v>236</v>
      </c>
      <c r="E35" s="14" t="s">
        <v>95</v>
      </c>
      <c r="F35" s="22"/>
      <c r="G35" s="27" t="e">
        <f t="shared" ca="1" si="3"/>
        <v>#N/A</v>
      </c>
      <c r="H35" s="41"/>
      <c r="I35" s="103"/>
      <c r="J35" s="107"/>
      <c r="K35" s="13">
        <v>42408</v>
      </c>
      <c r="L35" s="109">
        <v>1</v>
      </c>
      <c r="M35" s="109"/>
      <c r="N35" s="105"/>
      <c r="O35" s="11">
        <v>42409</v>
      </c>
      <c r="P35" s="17">
        <f t="shared" si="0"/>
        <v>1</v>
      </c>
    </row>
    <row r="36" spans="1:16" s="10" customFormat="1" ht="18.95" customHeight="1" x14ac:dyDescent="0.25">
      <c r="A36" s="89"/>
      <c r="B36" s="89">
        <f>SUM(C37:C50)</f>
        <v>53</v>
      </c>
      <c r="C36" s="89">
        <v>15</v>
      </c>
      <c r="D36" s="82" t="s">
        <v>32</v>
      </c>
      <c r="E36" s="83"/>
      <c r="F36" s="83"/>
      <c r="G36" s="84"/>
      <c r="H36" s="136">
        <f>SUMIF(H37:H50,"&gt;40909",B37:B50)/$C36</f>
        <v>0</v>
      </c>
      <c r="I36" s="84"/>
      <c r="J36" s="84"/>
      <c r="K36" s="86">
        <f>MIN(K37:K50)</f>
        <v>42409</v>
      </c>
      <c r="L36" s="87"/>
      <c r="M36" s="87"/>
      <c r="N36" s="87"/>
      <c r="O36" s="86">
        <f>MAX(O37:O50)</f>
        <v>42510</v>
      </c>
      <c r="P36" s="88">
        <f t="shared" si="0"/>
        <v>101</v>
      </c>
    </row>
    <row r="37" spans="1:16" s="10" customFormat="1" ht="18.95" customHeight="1" outlineLevel="1" x14ac:dyDescent="0.25">
      <c r="A37" s="42"/>
      <c r="B37" s="42">
        <f t="shared" ref="B37:B50" si="5">(C37/$B$36)*$C$36</f>
        <v>0.28301886792452829</v>
      </c>
      <c r="C37" s="28">
        <f t="shared" ref="C37:C50" si="6">J37+L37</f>
        <v>1</v>
      </c>
      <c r="D37" s="22" t="s">
        <v>242</v>
      </c>
      <c r="E37" s="14" t="s">
        <v>18</v>
      </c>
      <c r="F37" s="22"/>
      <c r="G37" s="27" t="e">
        <f t="shared" ref="G37:G50" ca="1" si="7">MID(_xlfn.FORMULATEXT(K37),10,6)</f>
        <v>#N/A</v>
      </c>
      <c r="H37" s="41"/>
      <c r="I37" s="103"/>
      <c r="J37" s="107"/>
      <c r="K37" s="11">
        <v>42409</v>
      </c>
      <c r="L37" s="109">
        <v>1</v>
      </c>
      <c r="M37" s="109"/>
      <c r="N37" s="105"/>
      <c r="O37" s="11">
        <v>42410</v>
      </c>
      <c r="P37" s="17">
        <f t="shared" si="0"/>
        <v>1</v>
      </c>
    </row>
    <row r="38" spans="1:16" s="10" customFormat="1" ht="18.95" customHeight="1" outlineLevel="1" x14ac:dyDescent="0.25">
      <c r="A38" s="42"/>
      <c r="B38" s="42">
        <f t="shared" si="5"/>
        <v>2.8301886792452833</v>
      </c>
      <c r="C38" s="28">
        <f t="shared" si="6"/>
        <v>10</v>
      </c>
      <c r="D38" s="22" t="s">
        <v>243</v>
      </c>
      <c r="E38" s="14" t="s">
        <v>19</v>
      </c>
      <c r="F38" s="22"/>
      <c r="G38" s="27" t="e">
        <f t="shared" ca="1" si="7"/>
        <v>#N/A</v>
      </c>
      <c r="H38" s="41"/>
      <c r="I38" s="103"/>
      <c r="J38" s="107">
        <v>7</v>
      </c>
      <c r="K38" s="11">
        <v>42422</v>
      </c>
      <c r="L38" s="109">
        <v>3</v>
      </c>
      <c r="M38" s="109"/>
      <c r="N38" s="105"/>
      <c r="O38" s="11">
        <v>42425</v>
      </c>
      <c r="P38" s="17">
        <f t="shared" si="0"/>
        <v>3</v>
      </c>
    </row>
    <row r="39" spans="1:16" s="10" customFormat="1" ht="18.95" customHeight="1" outlineLevel="1" x14ac:dyDescent="0.25">
      <c r="A39" s="42"/>
      <c r="B39" s="42">
        <f t="shared" si="5"/>
        <v>0.28301886792452829</v>
      </c>
      <c r="C39" s="28">
        <f t="shared" si="6"/>
        <v>1</v>
      </c>
      <c r="D39" s="22" t="s">
        <v>244</v>
      </c>
      <c r="E39" s="14" t="s">
        <v>20</v>
      </c>
      <c r="F39" s="22"/>
      <c r="G39" s="27" t="e">
        <f t="shared" ca="1" si="7"/>
        <v>#N/A</v>
      </c>
      <c r="H39" s="41"/>
      <c r="I39" s="103"/>
      <c r="J39" s="107"/>
      <c r="K39" s="11">
        <v>42425</v>
      </c>
      <c r="L39" s="109">
        <v>1</v>
      </c>
      <c r="M39" s="109"/>
      <c r="N39" s="105"/>
      <c r="O39" s="11">
        <v>42426</v>
      </c>
      <c r="P39" s="17">
        <f t="shared" si="0"/>
        <v>1</v>
      </c>
    </row>
    <row r="40" spans="1:16" s="10" customFormat="1" ht="18.95" customHeight="1" outlineLevel="1" x14ac:dyDescent="0.25">
      <c r="A40" s="42"/>
      <c r="B40" s="42">
        <f t="shared" si="5"/>
        <v>0.28301886792452829</v>
      </c>
      <c r="C40" s="28">
        <f t="shared" si="6"/>
        <v>1</v>
      </c>
      <c r="D40" s="22" t="s">
        <v>245</v>
      </c>
      <c r="E40" s="14" t="s">
        <v>21</v>
      </c>
      <c r="F40" s="22"/>
      <c r="G40" s="27" t="e">
        <f t="shared" ca="1" si="7"/>
        <v>#N/A</v>
      </c>
      <c r="H40" s="41"/>
      <c r="I40" s="103"/>
      <c r="J40" s="107"/>
      <c r="K40" s="11">
        <v>42426</v>
      </c>
      <c r="L40" s="109">
        <v>1</v>
      </c>
      <c r="M40" s="109"/>
      <c r="N40" s="105"/>
      <c r="O40" s="11">
        <v>42429</v>
      </c>
      <c r="P40" s="17">
        <f t="shared" si="0"/>
        <v>3</v>
      </c>
    </row>
    <row r="41" spans="1:16" s="10" customFormat="1" ht="18.95" customHeight="1" outlineLevel="1" x14ac:dyDescent="0.25">
      <c r="A41" s="44"/>
      <c r="B41" s="44">
        <f t="shared" si="5"/>
        <v>0.28301886792452829</v>
      </c>
      <c r="C41" s="31">
        <f t="shared" si="6"/>
        <v>1</v>
      </c>
      <c r="D41" s="51" t="s">
        <v>246</v>
      </c>
      <c r="E41" s="32" t="s">
        <v>22</v>
      </c>
      <c r="F41" s="51"/>
      <c r="G41" s="69" t="e">
        <f t="shared" ca="1" si="7"/>
        <v>#N/A</v>
      </c>
      <c r="H41" s="70"/>
      <c r="I41" s="103"/>
      <c r="J41" s="107"/>
      <c r="K41" s="33">
        <v>42426</v>
      </c>
      <c r="L41" s="109">
        <v>1</v>
      </c>
      <c r="M41" s="109"/>
      <c r="N41" s="105"/>
      <c r="O41" s="33">
        <v>42429</v>
      </c>
      <c r="P41" s="34">
        <f t="shared" si="0"/>
        <v>3</v>
      </c>
    </row>
    <row r="42" spans="1:16" s="10" customFormat="1" ht="18.95" customHeight="1" outlineLevel="1" x14ac:dyDescent="0.25">
      <c r="A42" s="42"/>
      <c r="B42" s="42">
        <f t="shared" si="5"/>
        <v>4.2452830188679247</v>
      </c>
      <c r="C42" s="28">
        <f t="shared" si="6"/>
        <v>15</v>
      </c>
      <c r="D42" s="23" t="s">
        <v>247</v>
      </c>
      <c r="E42" s="15" t="s">
        <v>76</v>
      </c>
      <c r="F42" s="23"/>
      <c r="G42" s="27" t="e">
        <f t="shared" ca="1" si="7"/>
        <v>#N/A</v>
      </c>
      <c r="H42" s="41"/>
      <c r="I42" s="103"/>
      <c r="J42" s="107"/>
      <c r="K42" s="16">
        <v>42429</v>
      </c>
      <c r="L42" s="109">
        <v>15</v>
      </c>
      <c r="M42" s="109">
        <v>5</v>
      </c>
      <c r="N42" s="105"/>
      <c r="O42" s="16">
        <v>42457</v>
      </c>
      <c r="P42" s="17">
        <f t="shared" si="0"/>
        <v>28</v>
      </c>
    </row>
    <row r="43" spans="1:16" s="10" customFormat="1" ht="18.95" customHeight="1" outlineLevel="1" x14ac:dyDescent="0.25">
      <c r="A43" s="126"/>
      <c r="B43" s="44">
        <f t="shared" si="5"/>
        <v>0.28301886792452829</v>
      </c>
      <c r="C43" s="31">
        <f t="shared" si="6"/>
        <v>1</v>
      </c>
      <c r="D43" s="51" t="s">
        <v>248</v>
      </c>
      <c r="E43" s="32" t="s">
        <v>23</v>
      </c>
      <c r="F43" s="51"/>
      <c r="G43" s="69" t="e">
        <f t="shared" ca="1" si="7"/>
        <v>#N/A</v>
      </c>
      <c r="H43" s="127"/>
      <c r="I43" s="103">
        <v>15</v>
      </c>
      <c r="J43" s="107"/>
      <c r="K43" s="33">
        <v>42478</v>
      </c>
      <c r="L43" s="109">
        <v>1</v>
      </c>
      <c r="M43" s="109"/>
      <c r="N43" s="105"/>
      <c r="O43" s="33">
        <v>42479</v>
      </c>
      <c r="P43" s="34">
        <f t="shared" si="0"/>
        <v>1</v>
      </c>
    </row>
    <row r="44" spans="1:16" s="10" customFormat="1" ht="18.95" customHeight="1" outlineLevel="1" x14ac:dyDescent="0.25">
      <c r="A44" s="42"/>
      <c r="B44" s="42">
        <f t="shared" si="5"/>
        <v>1.4150943396226416</v>
      </c>
      <c r="C44" s="28">
        <f t="shared" si="6"/>
        <v>5</v>
      </c>
      <c r="D44" s="23" t="s">
        <v>249</v>
      </c>
      <c r="E44" s="14" t="s">
        <v>24</v>
      </c>
      <c r="F44" s="22"/>
      <c r="G44" s="27" t="e">
        <f t="shared" ca="1" si="7"/>
        <v>#N/A</v>
      </c>
      <c r="H44" s="41"/>
      <c r="I44" s="103"/>
      <c r="J44" s="107">
        <v>3</v>
      </c>
      <c r="K44" s="11">
        <v>42482</v>
      </c>
      <c r="L44" s="109">
        <v>2</v>
      </c>
      <c r="M44" s="109"/>
      <c r="N44" s="105"/>
      <c r="O44" s="11">
        <v>42486</v>
      </c>
      <c r="P44" s="17">
        <f t="shared" si="0"/>
        <v>4</v>
      </c>
    </row>
    <row r="45" spans="1:16" s="10" customFormat="1" ht="18.95" customHeight="1" outlineLevel="1" x14ac:dyDescent="0.25">
      <c r="A45" s="42"/>
      <c r="B45" s="42">
        <f t="shared" si="5"/>
        <v>0.28301886792452829</v>
      </c>
      <c r="C45" s="28">
        <f t="shared" si="6"/>
        <v>1</v>
      </c>
      <c r="D45" s="23" t="s">
        <v>250</v>
      </c>
      <c r="E45" s="14" t="s">
        <v>25</v>
      </c>
      <c r="F45" s="22"/>
      <c r="G45" s="27" t="e">
        <f t="shared" ca="1" si="7"/>
        <v>#N/A</v>
      </c>
      <c r="H45" s="41"/>
      <c r="I45" s="103"/>
      <c r="J45" s="107"/>
      <c r="K45" s="11">
        <v>42486</v>
      </c>
      <c r="L45" s="109">
        <v>1</v>
      </c>
      <c r="M45" s="109"/>
      <c r="N45" s="105"/>
      <c r="O45" s="11">
        <v>42487</v>
      </c>
      <c r="P45" s="17">
        <f t="shared" si="0"/>
        <v>1</v>
      </c>
    </row>
    <row r="46" spans="1:16" s="10" customFormat="1" ht="18.95" customHeight="1" outlineLevel="1" x14ac:dyDescent="0.25">
      <c r="A46" s="42"/>
      <c r="B46" s="42">
        <f t="shared" si="5"/>
        <v>0.28301886792452829</v>
      </c>
      <c r="C46" s="28">
        <f t="shared" si="6"/>
        <v>1</v>
      </c>
      <c r="D46" s="23" t="s">
        <v>251</v>
      </c>
      <c r="E46" s="14" t="s">
        <v>26</v>
      </c>
      <c r="F46" s="22"/>
      <c r="G46" s="27" t="e">
        <f t="shared" ca="1" si="7"/>
        <v>#N/A</v>
      </c>
      <c r="H46" s="41"/>
      <c r="I46" s="103"/>
      <c r="J46" s="107"/>
      <c r="K46" s="11">
        <v>42487</v>
      </c>
      <c r="L46" s="109">
        <v>1</v>
      </c>
      <c r="M46" s="109"/>
      <c r="N46" s="105"/>
      <c r="O46" s="11">
        <v>42488</v>
      </c>
      <c r="P46" s="17">
        <f t="shared" si="0"/>
        <v>1</v>
      </c>
    </row>
    <row r="47" spans="1:16" s="10" customFormat="1" ht="18.95" customHeight="1" outlineLevel="1" x14ac:dyDescent="0.25">
      <c r="A47" s="42"/>
      <c r="B47" s="42">
        <f t="shared" si="5"/>
        <v>3.1132075471698113</v>
      </c>
      <c r="C47" s="28">
        <f t="shared" si="6"/>
        <v>11</v>
      </c>
      <c r="D47" s="23" t="s">
        <v>252</v>
      </c>
      <c r="E47" s="14" t="s">
        <v>77</v>
      </c>
      <c r="F47" s="22"/>
      <c r="G47" s="27" t="e">
        <f t="shared" ca="1" si="7"/>
        <v>#N/A</v>
      </c>
      <c r="H47" s="41"/>
      <c r="I47" s="103"/>
      <c r="J47" s="107">
        <v>5</v>
      </c>
      <c r="K47" s="11">
        <v>42495</v>
      </c>
      <c r="L47" s="109">
        <v>6</v>
      </c>
      <c r="M47" s="109"/>
      <c r="N47" s="105"/>
      <c r="O47" s="11">
        <v>42503</v>
      </c>
      <c r="P47" s="17">
        <f t="shared" si="0"/>
        <v>8</v>
      </c>
    </row>
    <row r="48" spans="1:16" s="10" customFormat="1" ht="18.95" customHeight="1" outlineLevel="1" x14ac:dyDescent="0.25">
      <c r="A48" s="42"/>
      <c r="B48" s="42">
        <f t="shared" si="5"/>
        <v>0.84905660377358494</v>
      </c>
      <c r="C48" s="28">
        <f t="shared" si="6"/>
        <v>3</v>
      </c>
      <c r="D48" s="23" t="s">
        <v>253</v>
      </c>
      <c r="E48" s="14" t="s">
        <v>27</v>
      </c>
      <c r="F48" s="22"/>
      <c r="G48" s="27" t="e">
        <f t="shared" ca="1" si="7"/>
        <v>#N/A</v>
      </c>
      <c r="H48" s="41"/>
      <c r="I48" s="103"/>
      <c r="J48" s="107"/>
      <c r="K48" s="11">
        <v>42503</v>
      </c>
      <c r="L48" s="109">
        <v>3</v>
      </c>
      <c r="M48" s="109"/>
      <c r="N48" s="105"/>
      <c r="O48" s="11">
        <v>42508</v>
      </c>
      <c r="P48" s="17">
        <f t="shared" si="0"/>
        <v>5</v>
      </c>
    </row>
    <row r="49" spans="1:18" s="10" customFormat="1" ht="18.95" customHeight="1" outlineLevel="1" x14ac:dyDescent="0.25">
      <c r="A49" s="42"/>
      <c r="B49" s="42">
        <f t="shared" si="5"/>
        <v>0.28301886792452829</v>
      </c>
      <c r="C49" s="28">
        <f t="shared" si="6"/>
        <v>1</v>
      </c>
      <c r="D49" s="23" t="s">
        <v>254</v>
      </c>
      <c r="E49" s="14" t="s">
        <v>28</v>
      </c>
      <c r="F49" s="22"/>
      <c r="G49" s="27" t="e">
        <f t="shared" ca="1" si="7"/>
        <v>#N/A</v>
      </c>
      <c r="H49" s="41"/>
      <c r="I49" s="103"/>
      <c r="J49" s="107"/>
      <c r="K49" s="11">
        <v>42508</v>
      </c>
      <c r="L49" s="109">
        <v>1</v>
      </c>
      <c r="M49" s="109"/>
      <c r="N49" s="105"/>
      <c r="O49" s="11">
        <v>42509</v>
      </c>
      <c r="P49" s="17">
        <f t="shared" si="0"/>
        <v>1</v>
      </c>
    </row>
    <row r="50" spans="1:18" s="10" customFormat="1" ht="18.95" customHeight="1" outlineLevel="1" x14ac:dyDescent="0.25">
      <c r="A50" s="71"/>
      <c r="B50" s="71">
        <f t="shared" si="5"/>
        <v>0.28301886792452829</v>
      </c>
      <c r="C50" s="72">
        <f t="shared" si="6"/>
        <v>1</v>
      </c>
      <c r="D50" s="75" t="s">
        <v>255</v>
      </c>
      <c r="E50" s="74" t="s">
        <v>29</v>
      </c>
      <c r="F50" s="75"/>
      <c r="G50" s="76" t="e">
        <f t="shared" ca="1" si="7"/>
        <v>#N/A</v>
      </c>
      <c r="H50" s="77"/>
      <c r="I50" s="103"/>
      <c r="J50" s="107"/>
      <c r="K50" s="78">
        <v>42509</v>
      </c>
      <c r="L50" s="109">
        <v>1</v>
      </c>
      <c r="M50" s="109"/>
      <c r="N50" s="105"/>
      <c r="O50" s="78">
        <v>42510</v>
      </c>
      <c r="P50" s="79">
        <f t="shared" si="0"/>
        <v>1</v>
      </c>
    </row>
    <row r="51" spans="1:18" s="10" customFormat="1" ht="18.95" customHeight="1" x14ac:dyDescent="0.25">
      <c r="A51" s="89"/>
      <c r="B51" s="89">
        <f>SUM(C54:C57)</f>
        <v>13</v>
      </c>
      <c r="C51" s="89">
        <v>10</v>
      </c>
      <c r="D51" s="82" t="s">
        <v>35</v>
      </c>
      <c r="E51" s="83"/>
      <c r="F51" s="83"/>
      <c r="G51" s="84"/>
      <c r="H51" s="136">
        <f>SUMIF(H54:H57,"&gt;40909",B54:B57)/$C51</f>
        <v>0</v>
      </c>
      <c r="I51" s="84"/>
      <c r="J51" s="84"/>
      <c r="K51" s="86">
        <f>$O$30</f>
        <v>42404</v>
      </c>
      <c r="L51" s="87"/>
      <c r="M51" s="87"/>
      <c r="N51" s="87"/>
      <c r="O51" s="86">
        <f>MAX(O55:O57)</f>
        <v>42429</v>
      </c>
      <c r="P51" s="88">
        <f t="shared" si="0"/>
        <v>25</v>
      </c>
    </row>
    <row r="52" spans="1:18" s="10" customFormat="1" ht="18.95" customHeight="1" outlineLevel="1" x14ac:dyDescent="0.25">
      <c r="A52" s="42"/>
      <c r="B52" s="43">
        <f t="shared" ref="B52:B57" si="8">(C52/$B$51)*$C$51</f>
        <v>0.76923076923076927</v>
      </c>
      <c r="C52" s="28">
        <f t="shared" ref="C52" si="9">J52+L52</f>
        <v>1</v>
      </c>
      <c r="D52" s="21" t="s">
        <v>259</v>
      </c>
      <c r="E52" s="14" t="s">
        <v>256</v>
      </c>
      <c r="F52" s="48"/>
      <c r="G52" s="38" t="e">
        <f t="shared" ref="G52:G53" ca="1" si="10">MID(_xlfn.FORMULATEXT(K52),10,5)</f>
        <v>#N/A</v>
      </c>
      <c r="H52" s="41"/>
      <c r="I52" s="102"/>
      <c r="J52" s="101"/>
      <c r="K52" s="11">
        <v>42381</v>
      </c>
      <c r="L52" s="109">
        <v>1</v>
      </c>
      <c r="M52" s="109"/>
      <c r="N52" s="105"/>
      <c r="O52" s="11">
        <v>42382</v>
      </c>
      <c r="P52" s="17">
        <f t="shared" si="0"/>
        <v>1</v>
      </c>
      <c r="R52" s="12"/>
    </row>
    <row r="53" spans="1:18" s="10" customFormat="1" ht="18.95" customHeight="1" outlineLevel="1" x14ac:dyDescent="0.25">
      <c r="A53" s="42"/>
      <c r="B53" s="43">
        <f t="shared" si="8"/>
        <v>3.8461538461538463</v>
      </c>
      <c r="C53" s="28">
        <f>J53+L53</f>
        <v>5</v>
      </c>
      <c r="D53" s="21" t="s">
        <v>260</v>
      </c>
      <c r="E53" s="4" t="s">
        <v>79</v>
      </c>
      <c r="F53" s="48"/>
      <c r="G53" s="38" t="e">
        <f t="shared" ca="1" si="10"/>
        <v>#N/A</v>
      </c>
      <c r="H53" s="41"/>
      <c r="I53" s="102"/>
      <c r="J53" s="101"/>
      <c r="K53" s="13">
        <v>42389</v>
      </c>
      <c r="L53" s="109">
        <v>5</v>
      </c>
      <c r="M53" s="109"/>
      <c r="N53" s="105"/>
      <c r="O53" s="11">
        <v>42396</v>
      </c>
      <c r="P53" s="17">
        <f t="shared" si="0"/>
        <v>7</v>
      </c>
      <c r="R53" s="12"/>
    </row>
    <row r="54" spans="1:18" s="10" customFormat="1" ht="18.95" customHeight="1" outlineLevel="1" x14ac:dyDescent="0.25">
      <c r="A54" s="43"/>
      <c r="B54" s="43">
        <f>(C54/$B$51)*$C$51</f>
        <v>3.8461538461538463</v>
      </c>
      <c r="C54" s="28">
        <f t="shared" ref="C54:C57" si="11">J54+L54</f>
        <v>5</v>
      </c>
      <c r="D54" s="21" t="s">
        <v>261</v>
      </c>
      <c r="E54" s="6" t="s">
        <v>78</v>
      </c>
      <c r="F54" s="49"/>
      <c r="G54" s="38" t="e">
        <f t="shared" ref="G54:G57" ca="1" si="12">MID(_xlfn.FORMULATEXT(K54),10,6)</f>
        <v>#N/A</v>
      </c>
      <c r="H54" s="41"/>
      <c r="I54" s="102"/>
      <c r="J54" s="101">
        <v>4</v>
      </c>
      <c r="K54" s="11">
        <v>42416</v>
      </c>
      <c r="L54" s="109">
        <v>1</v>
      </c>
      <c r="M54" s="109"/>
      <c r="N54" s="105"/>
      <c r="O54" s="11">
        <v>42417</v>
      </c>
      <c r="P54" s="17">
        <f>O54-K54</f>
        <v>1</v>
      </c>
      <c r="R54" s="12"/>
    </row>
    <row r="55" spans="1:18" s="10" customFormat="1" ht="18.95" customHeight="1" outlineLevel="1" x14ac:dyDescent="0.25">
      <c r="A55" s="43"/>
      <c r="B55" s="43">
        <f t="shared" si="8"/>
        <v>1.5384615384615385</v>
      </c>
      <c r="C55" s="28">
        <f t="shared" si="11"/>
        <v>2</v>
      </c>
      <c r="D55" s="22" t="s">
        <v>262</v>
      </c>
      <c r="E55" s="14" t="s">
        <v>80</v>
      </c>
      <c r="F55" s="22"/>
      <c r="G55" s="27" t="e">
        <f t="shared" ca="1" si="12"/>
        <v>#N/A</v>
      </c>
      <c r="H55" s="41"/>
      <c r="I55" s="103"/>
      <c r="J55" s="107">
        <v>1</v>
      </c>
      <c r="K55" s="11">
        <v>42418</v>
      </c>
      <c r="L55" s="109">
        <v>1</v>
      </c>
      <c r="M55" s="109"/>
      <c r="N55" s="105"/>
      <c r="O55" s="11">
        <v>42419</v>
      </c>
      <c r="P55" s="17">
        <f t="shared" si="0"/>
        <v>1</v>
      </c>
    </row>
    <row r="56" spans="1:18" s="10" customFormat="1" ht="18.95" customHeight="1" outlineLevel="1" x14ac:dyDescent="0.25">
      <c r="A56" s="43"/>
      <c r="B56" s="43">
        <f>(C56/$B$51)*$C$51</f>
        <v>3.8461538461538463</v>
      </c>
      <c r="C56" s="28">
        <f t="shared" si="11"/>
        <v>5</v>
      </c>
      <c r="D56" s="22" t="s">
        <v>263</v>
      </c>
      <c r="E56" s="14" t="s">
        <v>257</v>
      </c>
      <c r="F56" s="22"/>
      <c r="G56" s="27" t="e">
        <f t="shared" ca="1" si="12"/>
        <v>#N/A</v>
      </c>
      <c r="H56" s="41"/>
      <c r="I56" s="103"/>
      <c r="J56" s="107"/>
      <c r="K56" s="11">
        <v>42419</v>
      </c>
      <c r="L56" s="109">
        <v>5</v>
      </c>
      <c r="M56" s="109"/>
      <c r="N56" s="105"/>
      <c r="O56" s="11">
        <v>42426</v>
      </c>
      <c r="P56" s="17">
        <f t="shared" si="0"/>
        <v>7</v>
      </c>
    </row>
    <row r="57" spans="1:18" s="10" customFormat="1" ht="18.95" customHeight="1" outlineLevel="1" x14ac:dyDescent="0.25">
      <c r="A57" s="43"/>
      <c r="B57" s="43">
        <f t="shared" si="8"/>
        <v>0.76923076923076927</v>
      </c>
      <c r="C57" s="28">
        <f t="shared" si="11"/>
        <v>1</v>
      </c>
      <c r="D57" s="22" t="s">
        <v>264</v>
      </c>
      <c r="E57" s="14" t="s">
        <v>258</v>
      </c>
      <c r="F57" s="22"/>
      <c r="G57" s="27" t="e">
        <f t="shared" ca="1" si="12"/>
        <v>#N/A</v>
      </c>
      <c r="H57" s="41"/>
      <c r="I57" s="103"/>
      <c r="J57" s="107"/>
      <c r="K57" s="11">
        <v>42426</v>
      </c>
      <c r="L57" s="109">
        <v>1</v>
      </c>
      <c r="M57" s="109"/>
      <c r="N57" s="105"/>
      <c r="O57" s="11">
        <v>42429</v>
      </c>
      <c r="P57" s="17">
        <f t="shared" si="0"/>
        <v>3</v>
      </c>
    </row>
    <row r="58" spans="1:18" s="10" customFormat="1" ht="18.95" customHeight="1" x14ac:dyDescent="0.25">
      <c r="A58" s="134"/>
      <c r="B58" s="89">
        <f>SUM(C59:C70)</f>
        <v>64</v>
      </c>
      <c r="C58" s="89">
        <v>30</v>
      </c>
      <c r="D58" s="135" t="s">
        <v>31</v>
      </c>
      <c r="E58" s="83"/>
      <c r="F58" s="83"/>
      <c r="G58" s="84"/>
      <c r="H58" s="136">
        <f>SUMIF(H59:H70,"&gt;40909",B59:B70)/$C58</f>
        <v>0</v>
      </c>
      <c r="I58" s="84"/>
      <c r="J58" s="84"/>
      <c r="K58" s="86">
        <f>MIN(K59:K73)</f>
        <v>42509</v>
      </c>
      <c r="L58" s="87"/>
      <c r="M58" s="87"/>
      <c r="N58" s="87"/>
      <c r="O58" s="86">
        <f>MAX(O59:O73)</f>
        <v>42592</v>
      </c>
      <c r="P58" s="88">
        <f t="shared" si="0"/>
        <v>83</v>
      </c>
    </row>
    <row r="59" spans="1:18" s="10" customFormat="1" ht="18.95" customHeight="1" outlineLevel="1" x14ac:dyDescent="0.25">
      <c r="A59" s="43"/>
      <c r="B59" s="43">
        <f t="shared" ref="B59:B73" si="13">(C59/$B$58)*$C$58</f>
        <v>0.46875</v>
      </c>
      <c r="C59" s="28">
        <f t="shared" ref="C59:C70" si="14">J59+L59</f>
        <v>1</v>
      </c>
      <c r="D59" s="22" t="s">
        <v>266</v>
      </c>
      <c r="E59" s="14" t="s">
        <v>45</v>
      </c>
      <c r="F59" s="22"/>
      <c r="G59" s="27" t="e">
        <f t="shared" ref="G59:G73" ca="1" si="15">MID(_xlfn.FORMULATEXT(K59),10,6)</f>
        <v>#N/A</v>
      </c>
      <c r="H59" s="41"/>
      <c r="I59" s="103"/>
      <c r="J59" s="107"/>
      <c r="K59" s="11">
        <v>42509</v>
      </c>
      <c r="L59" s="109">
        <v>1</v>
      </c>
      <c r="M59" s="109"/>
      <c r="N59" s="105"/>
      <c r="O59" s="11">
        <v>42510</v>
      </c>
      <c r="P59" s="17">
        <f t="shared" si="0"/>
        <v>1</v>
      </c>
    </row>
    <row r="60" spans="1:18" s="10" customFormat="1" ht="18.95" customHeight="1" outlineLevel="1" x14ac:dyDescent="0.25">
      <c r="A60" s="43"/>
      <c r="B60" s="43">
        <f t="shared" si="13"/>
        <v>0.46875</v>
      </c>
      <c r="C60" s="28">
        <f t="shared" si="14"/>
        <v>1</v>
      </c>
      <c r="D60" s="22" t="s">
        <v>265</v>
      </c>
      <c r="E60" s="14" t="s">
        <v>155</v>
      </c>
      <c r="F60" s="22"/>
      <c r="G60" s="27" t="e">
        <f t="shared" ca="1" si="15"/>
        <v>#N/A</v>
      </c>
      <c r="H60" s="41"/>
      <c r="I60" s="103"/>
      <c r="J60" s="107"/>
      <c r="K60" s="11">
        <v>42509</v>
      </c>
      <c r="L60" s="109">
        <v>1</v>
      </c>
      <c r="M60" s="109"/>
      <c r="N60" s="105"/>
      <c r="O60" s="11">
        <v>42510</v>
      </c>
      <c r="P60" s="17">
        <f t="shared" si="0"/>
        <v>1</v>
      </c>
    </row>
    <row r="61" spans="1:18" s="10" customFormat="1" ht="18.95" customHeight="1" outlineLevel="1" x14ac:dyDescent="0.25">
      <c r="A61" s="43"/>
      <c r="B61" s="43">
        <f t="shared" si="13"/>
        <v>2.34375</v>
      </c>
      <c r="C61" s="28">
        <f t="shared" si="14"/>
        <v>5</v>
      </c>
      <c r="D61" s="22" t="s">
        <v>267</v>
      </c>
      <c r="E61" s="14" t="s">
        <v>46</v>
      </c>
      <c r="F61" s="22"/>
      <c r="G61" s="27" t="e">
        <f t="shared" ca="1" si="15"/>
        <v>#N/A</v>
      </c>
      <c r="H61" s="41"/>
      <c r="I61" s="103"/>
      <c r="J61" s="107"/>
      <c r="K61" s="11">
        <v>42509</v>
      </c>
      <c r="L61" s="109">
        <v>5</v>
      </c>
      <c r="M61" s="109"/>
      <c r="N61" s="105"/>
      <c r="O61" s="11">
        <v>42516</v>
      </c>
      <c r="P61" s="17">
        <f t="shared" si="0"/>
        <v>7</v>
      </c>
    </row>
    <row r="62" spans="1:18" s="10" customFormat="1" ht="18.95" customHeight="1" outlineLevel="1" x14ac:dyDescent="0.25">
      <c r="A62" s="43"/>
      <c r="B62" s="43">
        <f t="shared" si="13"/>
        <v>2.34375</v>
      </c>
      <c r="C62" s="28">
        <f t="shared" si="14"/>
        <v>5</v>
      </c>
      <c r="D62" s="22" t="s">
        <v>268</v>
      </c>
      <c r="E62" s="14" t="s">
        <v>47</v>
      </c>
      <c r="F62" s="22"/>
      <c r="G62" s="27" t="e">
        <f t="shared" ca="1" si="15"/>
        <v>#N/A</v>
      </c>
      <c r="H62" s="41"/>
      <c r="I62" s="103"/>
      <c r="J62" s="107"/>
      <c r="K62" s="11">
        <v>42509</v>
      </c>
      <c r="L62" s="109">
        <v>5</v>
      </c>
      <c r="M62" s="109"/>
      <c r="N62" s="105"/>
      <c r="O62" s="11">
        <v>42516</v>
      </c>
      <c r="P62" s="17">
        <f t="shared" si="0"/>
        <v>7</v>
      </c>
    </row>
    <row r="63" spans="1:18" s="10" customFormat="1" ht="18.95" customHeight="1" outlineLevel="1" x14ac:dyDescent="0.25">
      <c r="A63" s="43"/>
      <c r="B63" s="43">
        <f t="shared" si="13"/>
        <v>9.375</v>
      </c>
      <c r="C63" s="28">
        <f t="shared" si="14"/>
        <v>20</v>
      </c>
      <c r="D63" s="22" t="s">
        <v>269</v>
      </c>
      <c r="E63" s="14" t="s">
        <v>48</v>
      </c>
      <c r="F63" s="22"/>
      <c r="G63" s="27" t="e">
        <f t="shared" ca="1" si="15"/>
        <v>#N/A</v>
      </c>
      <c r="H63" s="41"/>
      <c r="I63" s="103"/>
      <c r="J63" s="107">
        <v>10</v>
      </c>
      <c r="K63" s="11">
        <v>42524</v>
      </c>
      <c r="L63" s="109">
        <v>10</v>
      </c>
      <c r="M63" s="109"/>
      <c r="N63" s="105"/>
      <c r="O63" s="11">
        <v>42538</v>
      </c>
      <c r="P63" s="17">
        <f t="shared" si="0"/>
        <v>14</v>
      </c>
    </row>
    <row r="64" spans="1:18" s="10" customFormat="1" ht="18.95" customHeight="1" outlineLevel="1" x14ac:dyDescent="0.25">
      <c r="A64" s="43"/>
      <c r="B64" s="43">
        <f t="shared" si="13"/>
        <v>7.03125</v>
      </c>
      <c r="C64" s="28">
        <f t="shared" si="14"/>
        <v>15</v>
      </c>
      <c r="D64" s="22" t="s">
        <v>270</v>
      </c>
      <c r="E64" s="14" t="s">
        <v>49</v>
      </c>
      <c r="F64" s="22"/>
      <c r="G64" s="27" t="e">
        <f t="shared" ca="1" si="15"/>
        <v>#N/A</v>
      </c>
      <c r="H64" s="41"/>
      <c r="I64" s="103"/>
      <c r="J64" s="107">
        <v>5</v>
      </c>
      <c r="K64" s="11">
        <v>42545</v>
      </c>
      <c r="L64" s="109">
        <v>10</v>
      </c>
      <c r="M64" s="109"/>
      <c r="N64" s="105"/>
      <c r="O64" s="11">
        <v>42562</v>
      </c>
      <c r="P64" s="17">
        <f t="shared" si="0"/>
        <v>17</v>
      </c>
    </row>
    <row r="65" spans="1:16" s="10" customFormat="1" ht="18.95" customHeight="1" outlineLevel="1" x14ac:dyDescent="0.25">
      <c r="A65" s="43"/>
      <c r="B65" s="43">
        <f t="shared" si="13"/>
        <v>0.46875</v>
      </c>
      <c r="C65" s="28">
        <f t="shared" si="14"/>
        <v>1</v>
      </c>
      <c r="D65" s="22" t="s">
        <v>271</v>
      </c>
      <c r="E65" s="14" t="s">
        <v>50</v>
      </c>
      <c r="F65" s="22"/>
      <c r="G65" s="27" t="e">
        <f t="shared" ca="1" si="15"/>
        <v>#N/A</v>
      </c>
      <c r="H65" s="41"/>
      <c r="I65" s="103"/>
      <c r="J65" s="107"/>
      <c r="K65" s="11">
        <v>42562</v>
      </c>
      <c r="L65" s="109">
        <v>1</v>
      </c>
      <c r="M65" s="109"/>
      <c r="N65" s="105"/>
      <c r="O65" s="11">
        <v>42563</v>
      </c>
      <c r="P65" s="17">
        <f t="shared" si="0"/>
        <v>1</v>
      </c>
    </row>
    <row r="66" spans="1:16" s="10" customFormat="1" ht="18.95" customHeight="1" outlineLevel="1" x14ac:dyDescent="0.25">
      <c r="A66" s="43"/>
      <c r="B66" s="43">
        <f t="shared" si="13"/>
        <v>0.46875</v>
      </c>
      <c r="C66" s="28">
        <f t="shared" si="14"/>
        <v>1</v>
      </c>
      <c r="D66" s="22" t="s">
        <v>272</v>
      </c>
      <c r="E66" s="14" t="s">
        <v>54</v>
      </c>
      <c r="F66" s="22"/>
      <c r="G66" s="27" t="e">
        <f t="shared" ca="1" si="15"/>
        <v>#N/A</v>
      </c>
      <c r="H66" s="41"/>
      <c r="I66" s="103"/>
      <c r="J66" s="107"/>
      <c r="K66" s="11">
        <v>42563</v>
      </c>
      <c r="L66" s="109">
        <v>1</v>
      </c>
      <c r="M66" s="109"/>
      <c r="N66" s="105"/>
      <c r="O66" s="11">
        <v>42564</v>
      </c>
      <c r="P66" s="17">
        <f t="shared" si="0"/>
        <v>1</v>
      </c>
    </row>
    <row r="67" spans="1:16" s="10" customFormat="1" ht="18.95" customHeight="1" outlineLevel="1" x14ac:dyDescent="0.25">
      <c r="A67" s="43"/>
      <c r="B67" s="43">
        <f t="shared" si="13"/>
        <v>2.34375</v>
      </c>
      <c r="C67" s="28">
        <f t="shared" si="14"/>
        <v>5</v>
      </c>
      <c r="D67" s="22" t="s">
        <v>273</v>
      </c>
      <c r="E67" s="14" t="s">
        <v>51</v>
      </c>
      <c r="F67" s="22"/>
      <c r="G67" s="27" t="e">
        <f t="shared" ca="1" si="15"/>
        <v>#N/A</v>
      </c>
      <c r="H67" s="41"/>
      <c r="I67" s="103"/>
      <c r="J67" s="107"/>
      <c r="K67" s="11">
        <v>42563</v>
      </c>
      <c r="L67" s="109">
        <v>5</v>
      </c>
      <c r="M67" s="109"/>
      <c r="N67" s="105"/>
      <c r="O67" s="11">
        <v>42570</v>
      </c>
      <c r="P67" s="17">
        <f t="shared" si="0"/>
        <v>7</v>
      </c>
    </row>
    <row r="68" spans="1:16" s="10" customFormat="1" ht="18.95" customHeight="1" outlineLevel="1" x14ac:dyDescent="0.25">
      <c r="A68" s="43"/>
      <c r="B68" s="43">
        <f t="shared" si="13"/>
        <v>3.75</v>
      </c>
      <c r="C68" s="28">
        <f t="shared" si="14"/>
        <v>8</v>
      </c>
      <c r="D68" s="22" t="s">
        <v>274</v>
      </c>
      <c r="E68" s="14" t="s">
        <v>52</v>
      </c>
      <c r="F68" s="22"/>
      <c r="G68" s="27" t="e">
        <f t="shared" ca="1" si="15"/>
        <v>#N/A</v>
      </c>
      <c r="H68" s="41"/>
      <c r="I68" s="103"/>
      <c r="J68" s="107"/>
      <c r="K68" s="11">
        <v>42570</v>
      </c>
      <c r="L68" s="109">
        <v>8</v>
      </c>
      <c r="M68" s="109"/>
      <c r="N68" s="105"/>
      <c r="O68" s="11">
        <v>42580</v>
      </c>
      <c r="P68" s="17">
        <f t="shared" si="0"/>
        <v>10</v>
      </c>
    </row>
    <row r="69" spans="1:16" s="10" customFormat="1" ht="18.95" customHeight="1" outlineLevel="1" x14ac:dyDescent="0.25">
      <c r="A69" s="80"/>
      <c r="B69" s="80">
        <f>(C69/$B$58)*$C$58</f>
        <v>0.46875</v>
      </c>
      <c r="C69" s="31">
        <f t="shared" si="14"/>
        <v>1</v>
      </c>
      <c r="D69" s="51" t="s">
        <v>275</v>
      </c>
      <c r="E69" s="32" t="s">
        <v>53</v>
      </c>
      <c r="F69" s="51"/>
      <c r="G69" s="69" t="e">
        <f t="shared" ca="1" si="15"/>
        <v>#N/A</v>
      </c>
      <c r="H69" s="70"/>
      <c r="I69" s="103"/>
      <c r="J69" s="107"/>
      <c r="K69" s="33">
        <v>42580</v>
      </c>
      <c r="L69" s="109">
        <v>1</v>
      </c>
      <c r="M69" s="109"/>
      <c r="N69" s="105"/>
      <c r="O69" s="33">
        <v>42583</v>
      </c>
      <c r="P69" s="34">
        <f t="shared" si="0"/>
        <v>3</v>
      </c>
    </row>
    <row r="70" spans="1:16" s="10" customFormat="1" ht="18.95" customHeight="1" outlineLevel="1" x14ac:dyDescent="0.25">
      <c r="A70" s="43"/>
      <c r="B70" s="43">
        <f t="shared" si="13"/>
        <v>0.46875</v>
      </c>
      <c r="C70" s="28">
        <f t="shared" si="14"/>
        <v>1</v>
      </c>
      <c r="D70" s="22" t="s">
        <v>276</v>
      </c>
      <c r="E70" s="14" t="s">
        <v>81</v>
      </c>
      <c r="F70" s="22"/>
      <c r="G70" s="27" t="e">
        <f t="shared" ca="1" si="15"/>
        <v>#N/A</v>
      </c>
      <c r="H70" s="41"/>
      <c r="I70" s="103"/>
      <c r="J70" s="107"/>
      <c r="K70" s="11">
        <v>42583</v>
      </c>
      <c r="L70" s="109">
        <v>1</v>
      </c>
      <c r="M70" s="109"/>
      <c r="N70" s="105"/>
      <c r="O70" s="11">
        <v>42584</v>
      </c>
      <c r="P70" s="17">
        <f t="shared" si="0"/>
        <v>1</v>
      </c>
    </row>
    <row r="71" spans="1:16" s="10" customFormat="1" ht="18.95" customHeight="1" outlineLevel="1" x14ac:dyDescent="0.25">
      <c r="A71" s="43"/>
      <c r="B71" s="43">
        <f t="shared" si="13"/>
        <v>1.875</v>
      </c>
      <c r="C71" s="28">
        <f t="shared" ref="C71:C73" si="16">J71+L71</f>
        <v>4</v>
      </c>
      <c r="D71" s="22" t="s">
        <v>277</v>
      </c>
      <c r="E71" s="14" t="s">
        <v>82</v>
      </c>
      <c r="F71" s="22"/>
      <c r="G71" s="27" t="e">
        <f t="shared" ca="1" si="15"/>
        <v>#N/A</v>
      </c>
      <c r="H71" s="41"/>
      <c r="I71" s="103"/>
      <c r="J71" s="107">
        <v>2</v>
      </c>
      <c r="K71" s="11">
        <v>42586</v>
      </c>
      <c r="L71" s="109">
        <v>2</v>
      </c>
      <c r="M71" s="109"/>
      <c r="N71" s="105"/>
      <c r="O71" s="11">
        <v>42590</v>
      </c>
      <c r="P71" s="17">
        <f t="shared" si="0"/>
        <v>4</v>
      </c>
    </row>
    <row r="72" spans="1:16" s="10" customFormat="1" ht="18.95" customHeight="1" outlineLevel="1" x14ac:dyDescent="0.25">
      <c r="A72" s="43"/>
      <c r="B72" s="43">
        <f t="shared" si="13"/>
        <v>0.46875</v>
      </c>
      <c r="C72" s="28">
        <f t="shared" si="16"/>
        <v>1</v>
      </c>
      <c r="D72" s="22" t="s">
        <v>278</v>
      </c>
      <c r="E72" s="14" t="s">
        <v>83</v>
      </c>
      <c r="F72" s="22"/>
      <c r="G72" s="27" t="e">
        <f t="shared" ca="1" si="15"/>
        <v>#N/A</v>
      </c>
      <c r="H72" s="41"/>
      <c r="I72" s="103"/>
      <c r="J72" s="107"/>
      <c r="K72" s="11">
        <v>42590</v>
      </c>
      <c r="L72" s="109">
        <v>1</v>
      </c>
      <c r="M72" s="109"/>
      <c r="N72" s="105"/>
      <c r="O72" s="11">
        <v>42591</v>
      </c>
      <c r="P72" s="17">
        <f t="shared" si="0"/>
        <v>1</v>
      </c>
    </row>
    <row r="73" spans="1:16" s="10" customFormat="1" ht="18.95" customHeight="1" outlineLevel="1" x14ac:dyDescent="0.25">
      <c r="A73" s="43"/>
      <c r="B73" s="43">
        <f t="shared" si="13"/>
        <v>0.46875</v>
      </c>
      <c r="C73" s="28">
        <f t="shared" si="16"/>
        <v>1</v>
      </c>
      <c r="D73" s="22" t="s">
        <v>279</v>
      </c>
      <c r="E73" s="14" t="s">
        <v>84</v>
      </c>
      <c r="F73" s="22"/>
      <c r="G73" s="27" t="e">
        <f t="shared" ca="1" si="15"/>
        <v>#N/A</v>
      </c>
      <c r="H73" s="41"/>
      <c r="I73" s="103"/>
      <c r="J73" s="107"/>
      <c r="K73" s="11">
        <v>42591</v>
      </c>
      <c r="L73" s="109">
        <v>1</v>
      </c>
      <c r="M73" s="109"/>
      <c r="N73" s="105"/>
      <c r="O73" s="11">
        <v>42592</v>
      </c>
      <c r="P73" s="17">
        <f t="shared" si="0"/>
        <v>1</v>
      </c>
    </row>
    <row r="74" spans="1:16" s="10" customFormat="1" ht="18.95" customHeight="1" x14ac:dyDescent="0.25">
      <c r="A74" s="89"/>
      <c r="B74" s="89">
        <f>SUM(C75:C88)</f>
        <v>108</v>
      </c>
      <c r="C74" s="89">
        <v>15</v>
      </c>
      <c r="D74" s="82" t="s">
        <v>34</v>
      </c>
      <c r="E74" s="83"/>
      <c r="F74" s="83"/>
      <c r="G74" s="84"/>
      <c r="H74" s="136">
        <f>SUMIF(H75:H88,"&gt;40909",B75:B88)/$C74</f>
        <v>0</v>
      </c>
      <c r="I74" s="84"/>
      <c r="J74" s="84"/>
      <c r="K74" s="86">
        <f>MIN(K75:K88)</f>
        <v>42592</v>
      </c>
      <c r="L74" s="87"/>
      <c r="M74" s="87"/>
      <c r="N74" s="87"/>
      <c r="O74" s="86">
        <f>MAX(O75:O88)</f>
        <v>42627</v>
      </c>
      <c r="P74" s="88">
        <f t="shared" si="0"/>
        <v>35</v>
      </c>
    </row>
    <row r="75" spans="1:16" s="10" customFormat="1" ht="18.95" customHeight="1" outlineLevel="1" x14ac:dyDescent="0.25">
      <c r="A75" s="43"/>
      <c r="B75" s="43">
        <f t="shared" ref="B75:B88" si="17">(C75/$B$74)*$C$74</f>
        <v>0.1388888888888889</v>
      </c>
      <c r="C75" s="28">
        <f t="shared" ref="C75:C88" si="18">J75+L75</f>
        <v>1</v>
      </c>
      <c r="D75" s="35" t="s">
        <v>283</v>
      </c>
      <c r="E75" s="14" t="s">
        <v>169</v>
      </c>
      <c r="F75" s="22"/>
      <c r="G75" s="27" t="e">
        <f t="shared" ref="G75:G88" ca="1" si="19">MID(_xlfn.FORMULATEXT(K75),10,6)</f>
        <v>#N/A</v>
      </c>
      <c r="H75" s="41"/>
      <c r="I75" s="103"/>
      <c r="J75" s="107"/>
      <c r="K75" s="11">
        <v>42592</v>
      </c>
      <c r="L75" s="109">
        <v>1</v>
      </c>
      <c r="M75" s="109"/>
      <c r="N75" s="105"/>
      <c r="O75" s="11">
        <v>42593</v>
      </c>
      <c r="P75" s="17">
        <f t="shared" si="0"/>
        <v>1</v>
      </c>
    </row>
    <row r="76" spans="1:16" s="10" customFormat="1" ht="18.95" customHeight="1" outlineLevel="1" x14ac:dyDescent="0.25">
      <c r="A76" s="80"/>
      <c r="B76" s="80">
        <f t="shared" si="17"/>
        <v>0.97222222222222221</v>
      </c>
      <c r="C76" s="31">
        <f t="shared" si="18"/>
        <v>7</v>
      </c>
      <c r="D76" s="133" t="s">
        <v>284</v>
      </c>
      <c r="E76" s="32" t="s">
        <v>56</v>
      </c>
      <c r="F76" s="51"/>
      <c r="G76" s="69" t="e">
        <f t="shared" ca="1" si="19"/>
        <v>#N/A</v>
      </c>
      <c r="H76" s="70"/>
      <c r="I76" s="103"/>
      <c r="J76" s="107">
        <v>5</v>
      </c>
      <c r="K76" s="33">
        <v>42600</v>
      </c>
      <c r="L76" s="109">
        <v>2</v>
      </c>
      <c r="M76" s="109"/>
      <c r="N76" s="105"/>
      <c r="O76" s="33">
        <v>42604</v>
      </c>
      <c r="P76" s="34">
        <f t="shared" si="0"/>
        <v>4</v>
      </c>
    </row>
    <row r="77" spans="1:16" s="10" customFormat="1" ht="18.95" customHeight="1" outlineLevel="1" x14ac:dyDescent="0.25">
      <c r="A77" s="43"/>
      <c r="B77" s="43">
        <f t="shared" si="17"/>
        <v>0.1388888888888889</v>
      </c>
      <c r="C77" s="28">
        <f t="shared" si="18"/>
        <v>1</v>
      </c>
      <c r="D77" s="35" t="s">
        <v>285</v>
      </c>
      <c r="E77" s="14" t="s">
        <v>282</v>
      </c>
      <c r="F77" s="22"/>
      <c r="G77" s="27" t="e">
        <f t="shared" ca="1" si="19"/>
        <v>#N/A</v>
      </c>
      <c r="H77" s="41"/>
      <c r="I77" s="103"/>
      <c r="J77" s="107"/>
      <c r="K77" s="11">
        <v>42604</v>
      </c>
      <c r="L77" s="109">
        <v>1</v>
      </c>
      <c r="M77" s="109"/>
      <c r="N77" s="105"/>
      <c r="O77" s="11">
        <v>42605</v>
      </c>
      <c r="P77" s="17">
        <f t="shared" si="0"/>
        <v>1</v>
      </c>
    </row>
    <row r="78" spans="1:16" s="10" customFormat="1" ht="18.95" customHeight="1" outlineLevel="1" x14ac:dyDescent="0.25">
      <c r="A78" s="43"/>
      <c r="B78" s="43">
        <f t="shared" si="17"/>
        <v>0.1388888888888889</v>
      </c>
      <c r="C78" s="28">
        <f t="shared" si="18"/>
        <v>1</v>
      </c>
      <c r="D78" s="36" t="s">
        <v>286</v>
      </c>
      <c r="E78" s="14" t="s">
        <v>87</v>
      </c>
      <c r="F78" s="22"/>
      <c r="G78" s="27" t="e">
        <f t="shared" ca="1" si="19"/>
        <v>#N/A</v>
      </c>
      <c r="H78" s="41"/>
      <c r="I78" s="103"/>
      <c r="J78" s="107"/>
      <c r="K78" s="11">
        <v>42605</v>
      </c>
      <c r="L78" s="109">
        <v>1</v>
      </c>
      <c r="M78" s="109"/>
      <c r="N78" s="105"/>
      <c r="O78" s="11">
        <v>42606</v>
      </c>
      <c r="P78" s="17">
        <f t="shared" si="0"/>
        <v>1</v>
      </c>
    </row>
    <row r="79" spans="1:16" s="10" customFormat="1" ht="18.95" customHeight="1" outlineLevel="1" x14ac:dyDescent="0.25">
      <c r="A79" s="43"/>
      <c r="B79" s="43">
        <f t="shared" si="17"/>
        <v>3.6111111111111107</v>
      </c>
      <c r="C79" s="28">
        <f t="shared" si="18"/>
        <v>26</v>
      </c>
      <c r="D79" s="35" t="s">
        <v>287</v>
      </c>
      <c r="E79" s="14" t="s">
        <v>59</v>
      </c>
      <c r="F79" s="22"/>
      <c r="G79" s="27" t="e">
        <f t="shared" ca="1" si="19"/>
        <v>#N/A</v>
      </c>
      <c r="H79" s="41"/>
      <c r="I79" s="103"/>
      <c r="J79" s="107">
        <v>25</v>
      </c>
      <c r="K79" s="11">
        <v>42598</v>
      </c>
      <c r="L79" s="109">
        <v>1</v>
      </c>
      <c r="M79" s="109"/>
      <c r="N79" s="105"/>
      <c r="O79" s="11">
        <v>42599</v>
      </c>
      <c r="P79" s="17">
        <f t="shared" si="0"/>
        <v>1</v>
      </c>
    </row>
    <row r="80" spans="1:16" s="10" customFormat="1" ht="18.95" customHeight="1" outlineLevel="1" x14ac:dyDescent="0.25">
      <c r="A80" s="43"/>
      <c r="B80" s="43">
        <f t="shared" si="17"/>
        <v>3.6111111111111107</v>
      </c>
      <c r="C80" s="28">
        <f t="shared" si="18"/>
        <v>26</v>
      </c>
      <c r="D80" s="36" t="s">
        <v>288</v>
      </c>
      <c r="E80" s="14" t="s">
        <v>60</v>
      </c>
      <c r="F80" s="22"/>
      <c r="G80" s="27" t="e">
        <f t="shared" ca="1" si="19"/>
        <v>#N/A</v>
      </c>
      <c r="H80" s="41"/>
      <c r="I80" s="103"/>
      <c r="J80" s="107">
        <v>25</v>
      </c>
      <c r="K80" s="11">
        <v>42598</v>
      </c>
      <c r="L80" s="109">
        <v>1</v>
      </c>
      <c r="M80" s="109"/>
      <c r="N80" s="105"/>
      <c r="O80" s="11">
        <v>42599</v>
      </c>
      <c r="P80" s="17">
        <f t="shared" si="0"/>
        <v>1</v>
      </c>
    </row>
    <row r="81" spans="1:16" s="10" customFormat="1" ht="18.95" customHeight="1" outlineLevel="1" x14ac:dyDescent="0.25">
      <c r="A81" s="43"/>
      <c r="B81" s="43">
        <f t="shared" si="17"/>
        <v>3.6111111111111107</v>
      </c>
      <c r="C81" s="28">
        <f t="shared" si="18"/>
        <v>26</v>
      </c>
      <c r="D81" s="35" t="s">
        <v>289</v>
      </c>
      <c r="E81" s="14" t="s">
        <v>61</v>
      </c>
      <c r="F81" s="22"/>
      <c r="G81" s="27" t="e">
        <f t="shared" ca="1" si="19"/>
        <v>#N/A</v>
      </c>
      <c r="H81" s="41"/>
      <c r="I81" s="103"/>
      <c r="J81" s="107">
        <v>25</v>
      </c>
      <c r="K81" s="11">
        <v>42598</v>
      </c>
      <c r="L81" s="109">
        <v>1</v>
      </c>
      <c r="M81" s="109"/>
      <c r="N81" s="105"/>
      <c r="O81" s="11">
        <v>42599</v>
      </c>
      <c r="P81" s="17">
        <f t="shared" si="0"/>
        <v>1</v>
      </c>
    </row>
    <row r="82" spans="1:16" s="10" customFormat="1" ht="18.95" customHeight="1" outlineLevel="1" x14ac:dyDescent="0.25">
      <c r="A82" s="43"/>
      <c r="B82" s="43">
        <f t="shared" si="17"/>
        <v>0.1388888888888889</v>
      </c>
      <c r="C82" s="28">
        <f t="shared" si="18"/>
        <v>1</v>
      </c>
      <c r="D82" s="36" t="s">
        <v>290</v>
      </c>
      <c r="E82" s="14" t="s">
        <v>85</v>
      </c>
      <c r="F82" s="22"/>
      <c r="G82" s="27" t="e">
        <f t="shared" ca="1" si="19"/>
        <v>#N/A</v>
      </c>
      <c r="H82" s="41"/>
      <c r="I82" s="103"/>
      <c r="J82" s="107"/>
      <c r="K82" s="11">
        <v>42599</v>
      </c>
      <c r="L82" s="109">
        <v>1</v>
      </c>
      <c r="M82" s="109"/>
      <c r="N82" s="105"/>
      <c r="O82" s="11">
        <v>42600</v>
      </c>
      <c r="P82" s="17">
        <f t="shared" si="0"/>
        <v>1</v>
      </c>
    </row>
    <row r="83" spans="1:16" s="10" customFormat="1" ht="18.95" customHeight="1" outlineLevel="1" x14ac:dyDescent="0.25">
      <c r="A83" s="43"/>
      <c r="B83" s="43">
        <f t="shared" si="17"/>
        <v>0.1388888888888889</v>
      </c>
      <c r="C83" s="28">
        <f t="shared" si="18"/>
        <v>1</v>
      </c>
      <c r="D83" s="35" t="s">
        <v>291</v>
      </c>
      <c r="E83" s="14" t="s">
        <v>62</v>
      </c>
      <c r="F83" s="22"/>
      <c r="G83" s="27" t="e">
        <f t="shared" ca="1" si="19"/>
        <v>#N/A</v>
      </c>
      <c r="H83" s="41"/>
      <c r="I83" s="103"/>
      <c r="J83" s="107"/>
      <c r="K83" s="11">
        <v>42600</v>
      </c>
      <c r="L83" s="109">
        <v>1</v>
      </c>
      <c r="M83" s="109"/>
      <c r="N83" s="105"/>
      <c r="O83" s="11">
        <v>42601</v>
      </c>
      <c r="P83" s="17">
        <f t="shared" si="0"/>
        <v>1</v>
      </c>
    </row>
    <row r="84" spans="1:16" s="10" customFormat="1" ht="18.95" customHeight="1" outlineLevel="1" x14ac:dyDescent="0.25">
      <c r="A84" s="43"/>
      <c r="B84" s="43">
        <f t="shared" si="17"/>
        <v>0.1388888888888889</v>
      </c>
      <c r="C84" s="28">
        <f t="shared" si="18"/>
        <v>1</v>
      </c>
      <c r="D84" s="36" t="s">
        <v>292</v>
      </c>
      <c r="E84" s="14" t="s">
        <v>63</v>
      </c>
      <c r="F84" s="22"/>
      <c r="G84" s="27" t="e">
        <f t="shared" ca="1" si="19"/>
        <v>#N/A</v>
      </c>
      <c r="H84" s="41"/>
      <c r="I84" s="103"/>
      <c r="J84" s="107"/>
      <c r="K84" s="11">
        <v>42601</v>
      </c>
      <c r="L84" s="109">
        <v>1</v>
      </c>
      <c r="M84" s="109"/>
      <c r="N84" s="105"/>
      <c r="O84" s="11">
        <v>42604</v>
      </c>
      <c r="P84" s="17">
        <f t="shared" ref="P84:P97" si="20">O84-K84</f>
        <v>3</v>
      </c>
    </row>
    <row r="85" spans="1:16" s="10" customFormat="1" ht="18.95" customHeight="1" outlineLevel="1" x14ac:dyDescent="0.25">
      <c r="A85" s="43"/>
      <c r="B85" s="43">
        <f t="shared" si="17"/>
        <v>1.3888888888888888</v>
      </c>
      <c r="C85" s="28">
        <f t="shared" si="18"/>
        <v>10</v>
      </c>
      <c r="D85" s="35" t="s">
        <v>293</v>
      </c>
      <c r="E85" s="14" t="s">
        <v>64</v>
      </c>
      <c r="F85" s="22"/>
      <c r="G85" s="27" t="e">
        <f t="shared" ca="1" si="19"/>
        <v>#N/A</v>
      </c>
      <c r="H85" s="41"/>
      <c r="I85" s="103"/>
      <c r="J85" s="107"/>
      <c r="K85" s="11">
        <v>42604</v>
      </c>
      <c r="L85" s="109">
        <v>10</v>
      </c>
      <c r="M85" s="109"/>
      <c r="N85" s="105"/>
      <c r="O85" s="11">
        <v>42619</v>
      </c>
      <c r="P85" s="17">
        <f t="shared" si="20"/>
        <v>15</v>
      </c>
    </row>
    <row r="86" spans="1:16" s="10" customFormat="1" ht="18.95" customHeight="1" outlineLevel="1" x14ac:dyDescent="0.25">
      <c r="A86" s="43"/>
      <c r="B86" s="43">
        <f t="shared" si="17"/>
        <v>0.69444444444444442</v>
      </c>
      <c r="C86" s="28">
        <f t="shared" si="18"/>
        <v>5</v>
      </c>
      <c r="D86" s="36" t="s">
        <v>294</v>
      </c>
      <c r="E86" s="14" t="s">
        <v>86</v>
      </c>
      <c r="F86" s="22"/>
      <c r="G86" s="27" t="e">
        <f t="shared" ca="1" si="19"/>
        <v>#N/A</v>
      </c>
      <c r="H86" s="41"/>
      <c r="I86" s="103"/>
      <c r="J86" s="107"/>
      <c r="K86" s="11">
        <v>42619</v>
      </c>
      <c r="L86" s="109">
        <v>5</v>
      </c>
      <c r="M86" s="109"/>
      <c r="N86" s="105"/>
      <c r="O86" s="11">
        <v>42626</v>
      </c>
      <c r="P86" s="17">
        <f t="shared" si="20"/>
        <v>7</v>
      </c>
    </row>
    <row r="87" spans="1:16" s="10" customFormat="1" ht="18.95" customHeight="1" outlineLevel="1" x14ac:dyDescent="0.25">
      <c r="A87" s="43"/>
      <c r="B87" s="43">
        <f t="shared" si="17"/>
        <v>0.1388888888888889</v>
      </c>
      <c r="C87" s="28">
        <f t="shared" si="18"/>
        <v>1</v>
      </c>
      <c r="D87" s="35" t="s">
        <v>295</v>
      </c>
      <c r="E87" s="14" t="s">
        <v>65</v>
      </c>
      <c r="F87" s="22"/>
      <c r="G87" s="27" t="e">
        <f t="shared" ca="1" si="19"/>
        <v>#N/A</v>
      </c>
      <c r="H87" s="41"/>
      <c r="I87" s="103"/>
      <c r="J87" s="107"/>
      <c r="K87" s="11">
        <v>42626</v>
      </c>
      <c r="L87" s="109">
        <v>1</v>
      </c>
      <c r="M87" s="109"/>
      <c r="N87" s="105"/>
      <c r="O87" s="11">
        <v>42627</v>
      </c>
      <c r="P87" s="17">
        <f t="shared" si="20"/>
        <v>1</v>
      </c>
    </row>
    <row r="88" spans="1:16" s="10" customFormat="1" ht="18.95" customHeight="1" outlineLevel="1" x14ac:dyDescent="0.25">
      <c r="A88" s="43"/>
      <c r="B88" s="43">
        <f t="shared" si="17"/>
        <v>0.1388888888888889</v>
      </c>
      <c r="C88" s="28">
        <f t="shared" si="18"/>
        <v>1</v>
      </c>
      <c r="D88" s="36" t="s">
        <v>296</v>
      </c>
      <c r="E88" s="14" t="s">
        <v>170</v>
      </c>
      <c r="F88" s="22"/>
      <c r="G88" s="27" t="e">
        <f t="shared" ca="1" si="19"/>
        <v>#N/A</v>
      </c>
      <c r="H88" s="41"/>
      <c r="I88" s="103"/>
      <c r="J88" s="107"/>
      <c r="K88" s="11">
        <v>42599</v>
      </c>
      <c r="L88" s="109">
        <v>1</v>
      </c>
      <c r="M88" s="109"/>
      <c r="N88" s="105"/>
      <c r="O88" s="11">
        <v>42600</v>
      </c>
      <c r="P88" s="17">
        <f t="shared" si="20"/>
        <v>1</v>
      </c>
    </row>
    <row r="89" spans="1:16" s="10" customFormat="1" ht="18.95" customHeight="1" x14ac:dyDescent="0.25">
      <c r="A89" s="89"/>
      <c r="B89" s="89">
        <f>SUM(C90:C97)</f>
        <v>21</v>
      </c>
      <c r="C89" s="89">
        <v>14</v>
      </c>
      <c r="D89" s="82" t="s">
        <v>36</v>
      </c>
      <c r="E89" s="83"/>
      <c r="F89" s="83"/>
      <c r="G89" s="84"/>
      <c r="H89" s="136">
        <f>SUMIF(H90:H97,"&gt;40909",B90:B97)/$C89</f>
        <v>0</v>
      </c>
      <c r="I89" s="84"/>
      <c r="J89" s="84"/>
      <c r="K89" s="86">
        <f>MIN(K90:K97)</f>
        <v>42599</v>
      </c>
      <c r="L89" s="87"/>
      <c r="M89" s="87"/>
      <c r="N89" s="87"/>
      <c r="O89" s="86">
        <f>MAX(O90:O93)</f>
        <v>42627</v>
      </c>
      <c r="P89" s="88">
        <f t="shared" si="20"/>
        <v>28</v>
      </c>
    </row>
    <row r="90" spans="1:16" s="10" customFormat="1" ht="18.95" customHeight="1" outlineLevel="1" x14ac:dyDescent="0.25">
      <c r="A90" s="42"/>
      <c r="B90" s="42">
        <f t="shared" ref="B90:B97" si="21">(C90/$B$89)*$C$89</f>
        <v>0.66666666666666663</v>
      </c>
      <c r="C90" s="28">
        <f t="shared" ref="C90:C97" si="22">J90+L90</f>
        <v>1</v>
      </c>
      <c r="D90" s="35" t="s">
        <v>297</v>
      </c>
      <c r="E90" s="14" t="s">
        <v>66</v>
      </c>
      <c r="F90" s="22"/>
      <c r="G90" s="27" t="e">
        <f t="shared" ref="G90:G97" ca="1" si="23">MID(_xlfn.FORMULATEXT(K90),10,6)</f>
        <v>#N/A</v>
      </c>
      <c r="H90" s="41"/>
      <c r="I90" s="103"/>
      <c r="J90" s="107"/>
      <c r="K90" s="11">
        <v>42599</v>
      </c>
      <c r="L90" s="109">
        <v>1</v>
      </c>
      <c r="M90" s="109"/>
      <c r="N90" s="105"/>
      <c r="O90" s="11">
        <v>42600</v>
      </c>
      <c r="P90" s="17">
        <f t="shared" si="20"/>
        <v>1</v>
      </c>
    </row>
    <row r="91" spans="1:16" s="10" customFormat="1" ht="18.95" customHeight="1" outlineLevel="1" x14ac:dyDescent="0.25">
      <c r="A91" s="42"/>
      <c r="B91" s="42">
        <f t="shared" si="21"/>
        <v>0.66666666666666663</v>
      </c>
      <c r="C91" s="28">
        <f t="shared" si="22"/>
        <v>1</v>
      </c>
      <c r="D91" s="36" t="s">
        <v>298</v>
      </c>
      <c r="E91" s="14" t="s">
        <v>67</v>
      </c>
      <c r="F91" s="22"/>
      <c r="G91" s="27" t="e">
        <f t="shared" ca="1" si="23"/>
        <v>#N/A</v>
      </c>
      <c r="H91" s="41"/>
      <c r="I91" s="103"/>
      <c r="J91" s="107"/>
      <c r="K91" s="11">
        <v>42626</v>
      </c>
      <c r="L91" s="109">
        <v>1</v>
      </c>
      <c r="M91" s="109"/>
      <c r="N91" s="105"/>
      <c r="O91" s="11">
        <v>42627</v>
      </c>
      <c r="P91" s="17">
        <f t="shared" si="20"/>
        <v>1</v>
      </c>
    </row>
    <row r="92" spans="1:16" s="10" customFormat="1" ht="18.95" customHeight="1" outlineLevel="1" x14ac:dyDescent="0.25">
      <c r="A92" s="42"/>
      <c r="B92" s="42">
        <f t="shared" si="21"/>
        <v>6.6666666666666661</v>
      </c>
      <c r="C92" s="28">
        <f t="shared" si="22"/>
        <v>10</v>
      </c>
      <c r="D92" s="35" t="s">
        <v>299</v>
      </c>
      <c r="E92" s="14" t="s">
        <v>68</v>
      </c>
      <c r="F92" s="22"/>
      <c r="G92" s="27" t="e">
        <f t="shared" ca="1" si="23"/>
        <v>#N/A</v>
      </c>
      <c r="H92" s="41"/>
      <c r="I92" s="103"/>
      <c r="J92" s="107"/>
      <c r="K92" s="30">
        <v>42599</v>
      </c>
      <c r="L92" s="109">
        <v>10</v>
      </c>
      <c r="M92" s="109"/>
      <c r="N92" s="105"/>
      <c r="O92" s="11">
        <v>42613</v>
      </c>
      <c r="P92" s="17">
        <f t="shared" si="20"/>
        <v>14</v>
      </c>
    </row>
    <row r="93" spans="1:16" s="10" customFormat="1" ht="18.95" customHeight="1" outlineLevel="1" x14ac:dyDescent="0.25">
      <c r="A93" s="114"/>
      <c r="B93" s="114">
        <f t="shared" si="21"/>
        <v>0.66666666666666663</v>
      </c>
      <c r="C93" s="115">
        <f t="shared" si="22"/>
        <v>1</v>
      </c>
      <c r="D93" s="116" t="s">
        <v>300</v>
      </c>
      <c r="E93" s="117" t="s">
        <v>69</v>
      </c>
      <c r="F93" s="118"/>
      <c r="G93" s="119" t="e">
        <f t="shared" ca="1" si="23"/>
        <v>#N/A</v>
      </c>
      <c r="H93" s="120"/>
      <c r="I93" s="103"/>
      <c r="J93" s="107"/>
      <c r="K93" s="121">
        <v>42613</v>
      </c>
      <c r="L93" s="109">
        <v>1</v>
      </c>
      <c r="M93" s="109"/>
      <c r="N93" s="105"/>
      <c r="O93" s="121">
        <v>42614</v>
      </c>
      <c r="P93" s="122">
        <f t="shared" si="20"/>
        <v>1</v>
      </c>
    </row>
    <row r="94" spans="1:16" s="10" customFormat="1" ht="18.95" customHeight="1" outlineLevel="1" x14ac:dyDescent="0.25">
      <c r="A94" s="42"/>
      <c r="B94" s="42">
        <f t="shared" si="21"/>
        <v>0.66666666666666663</v>
      </c>
      <c r="C94" s="28">
        <f t="shared" si="22"/>
        <v>1</v>
      </c>
      <c r="D94" s="37" t="s">
        <v>301</v>
      </c>
      <c r="E94" s="18" t="s">
        <v>70</v>
      </c>
      <c r="F94" s="52"/>
      <c r="G94" s="27" t="e">
        <f t="shared" ca="1" si="23"/>
        <v>#N/A</v>
      </c>
      <c r="H94" s="41"/>
      <c r="I94" s="104"/>
      <c r="J94" s="108"/>
      <c r="K94" s="19">
        <v>42614</v>
      </c>
      <c r="L94" s="110">
        <v>1</v>
      </c>
      <c r="M94" s="110"/>
      <c r="N94" s="106"/>
      <c r="O94" s="11">
        <v>42615</v>
      </c>
      <c r="P94" s="17">
        <f t="shared" si="20"/>
        <v>1</v>
      </c>
    </row>
    <row r="95" spans="1:16" s="10" customFormat="1" ht="18.95" customHeight="1" outlineLevel="1" x14ac:dyDescent="0.25">
      <c r="A95" s="71"/>
      <c r="B95" s="71">
        <f t="shared" si="21"/>
        <v>3.333333333333333</v>
      </c>
      <c r="C95" s="72">
        <f t="shared" si="22"/>
        <v>5</v>
      </c>
      <c r="D95" s="73" t="s">
        <v>302</v>
      </c>
      <c r="E95" s="74" t="s">
        <v>71</v>
      </c>
      <c r="F95" s="75"/>
      <c r="G95" s="76" t="e">
        <f t="shared" ca="1" si="23"/>
        <v>#N/A</v>
      </c>
      <c r="H95" s="77"/>
      <c r="I95" s="104"/>
      <c r="J95" s="108"/>
      <c r="K95" s="40">
        <v>42614</v>
      </c>
      <c r="L95" s="110">
        <v>5</v>
      </c>
      <c r="M95" s="110"/>
      <c r="N95" s="106"/>
      <c r="O95" s="78">
        <v>42622</v>
      </c>
      <c r="P95" s="79">
        <f t="shared" si="20"/>
        <v>8</v>
      </c>
    </row>
    <row r="96" spans="1:16" s="10" customFormat="1" ht="18.95" customHeight="1" outlineLevel="1" x14ac:dyDescent="0.25">
      <c r="A96" s="42"/>
      <c r="B96" s="42">
        <f t="shared" si="21"/>
        <v>0.66666666666666663</v>
      </c>
      <c r="C96" s="28">
        <f t="shared" si="22"/>
        <v>1</v>
      </c>
      <c r="D96" s="36" t="s">
        <v>303</v>
      </c>
      <c r="E96" s="14" t="s">
        <v>72</v>
      </c>
      <c r="F96" s="22"/>
      <c r="G96" s="27" t="e">
        <f t="shared" ca="1" si="23"/>
        <v>#N/A</v>
      </c>
      <c r="H96" s="41"/>
      <c r="I96" s="103"/>
      <c r="J96" s="107"/>
      <c r="K96" s="19">
        <v>42622</v>
      </c>
      <c r="L96" s="109">
        <v>1</v>
      </c>
      <c r="M96" s="109"/>
      <c r="N96" s="105"/>
      <c r="O96" s="11">
        <v>42625</v>
      </c>
      <c r="P96" s="17">
        <f t="shared" si="20"/>
        <v>3</v>
      </c>
    </row>
    <row r="97" spans="1:16" s="10" customFormat="1" ht="18.95" customHeight="1" outlineLevel="1" x14ac:dyDescent="0.25">
      <c r="A97" s="42"/>
      <c r="B97" s="42">
        <f t="shared" si="21"/>
        <v>0.66666666666666663</v>
      </c>
      <c r="C97" s="28">
        <f t="shared" si="22"/>
        <v>1</v>
      </c>
      <c r="D97" s="35" t="s">
        <v>304</v>
      </c>
      <c r="E97" s="14" t="s">
        <v>73</v>
      </c>
      <c r="F97" s="22"/>
      <c r="G97" s="27" t="e">
        <f t="shared" ca="1" si="23"/>
        <v>#N/A</v>
      </c>
      <c r="H97" s="41"/>
      <c r="I97" s="103"/>
      <c r="J97" s="107"/>
      <c r="K97" s="19">
        <v>42625</v>
      </c>
      <c r="L97" s="109">
        <v>1</v>
      </c>
      <c r="M97" s="109"/>
      <c r="N97" s="105"/>
      <c r="O97" s="11">
        <v>42626</v>
      </c>
      <c r="P97" s="17">
        <f t="shared" si="20"/>
        <v>1</v>
      </c>
    </row>
  </sheetData>
  <mergeCells count="14">
    <mergeCell ref="P1:Q1"/>
    <mergeCell ref="K1:L1"/>
    <mergeCell ref="M9:N9"/>
    <mergeCell ref="D2:E3"/>
    <mergeCell ref="D4:E10"/>
    <mergeCell ref="I10:J10"/>
    <mergeCell ref="M2:N2"/>
    <mergeCell ref="M3:N3"/>
    <mergeCell ref="M4:N4"/>
    <mergeCell ref="M5:N5"/>
    <mergeCell ref="M6:N6"/>
    <mergeCell ref="M7:N7"/>
    <mergeCell ref="M8:N8"/>
    <mergeCell ref="I1:J1"/>
  </mergeCells>
  <hyperlinks>
    <hyperlink ref="D1" location="Home!A1" display="Home"/>
  </hyperlinks>
  <pageMargins left="0.7" right="0.7" top="0.75" bottom="0.75" header="0.3" footer="0.3"/>
  <pageSetup scale="59" fitToHeight="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93"/>
  <sheetViews>
    <sheetView tabSelected="1" workbookViewId="0">
      <selection activeCell="G6" sqref="G6"/>
    </sheetView>
  </sheetViews>
  <sheetFormatPr defaultRowHeight="15" x14ac:dyDescent="0.25"/>
  <cols>
    <col min="2" max="2" width="21.140625" bestFit="1" customWidth="1"/>
    <col min="3" max="3" width="24.7109375" bestFit="1" customWidth="1"/>
    <col min="6" max="6" width="51.85546875" customWidth="1"/>
  </cols>
  <sheetData>
    <row r="1" spans="2:6" ht="15.75" thickBot="1" x14ac:dyDescent="0.3"/>
    <row r="2" spans="2:6" x14ac:dyDescent="0.25">
      <c r="B2" s="227" t="s">
        <v>400</v>
      </c>
      <c r="C2" s="226"/>
      <c r="E2" s="247" t="s">
        <v>202</v>
      </c>
      <c r="F2" s="248" t="s">
        <v>401</v>
      </c>
    </row>
    <row r="3" spans="2:6" x14ac:dyDescent="0.25">
      <c r="B3" s="225" t="s">
        <v>399</v>
      </c>
      <c r="C3" s="223">
        <v>42370</v>
      </c>
      <c r="E3" s="208" t="s">
        <v>310</v>
      </c>
      <c r="F3" s="228" t="s">
        <v>1</v>
      </c>
    </row>
    <row r="4" spans="2:6" x14ac:dyDescent="0.25">
      <c r="B4" s="225" t="s">
        <v>396</v>
      </c>
      <c r="C4" s="223">
        <v>42415</v>
      </c>
      <c r="E4" s="208" t="s">
        <v>311</v>
      </c>
      <c r="F4" s="228" t="s">
        <v>2</v>
      </c>
    </row>
    <row r="5" spans="2:6" x14ac:dyDescent="0.25">
      <c r="B5" s="225" t="s">
        <v>395</v>
      </c>
      <c r="C5" s="223">
        <v>42520</v>
      </c>
      <c r="E5" s="208" t="s">
        <v>312</v>
      </c>
      <c r="F5" s="228" t="s">
        <v>3</v>
      </c>
    </row>
    <row r="6" spans="2:6" x14ac:dyDescent="0.25">
      <c r="B6" s="224" t="s">
        <v>394</v>
      </c>
      <c r="C6" s="223">
        <v>42555</v>
      </c>
      <c r="E6" s="208" t="s">
        <v>313</v>
      </c>
      <c r="F6" s="228" t="s">
        <v>4</v>
      </c>
    </row>
    <row r="7" spans="2:6" x14ac:dyDescent="0.25">
      <c r="B7" s="224" t="s">
        <v>393</v>
      </c>
      <c r="C7" s="223">
        <v>42618</v>
      </c>
      <c r="E7" s="209" t="s">
        <v>314</v>
      </c>
      <c r="F7" s="229" t="s">
        <v>5</v>
      </c>
    </row>
    <row r="8" spans="2:6" x14ac:dyDescent="0.25">
      <c r="B8" s="224" t="s">
        <v>392</v>
      </c>
      <c r="C8" s="223">
        <v>42698</v>
      </c>
      <c r="E8" s="218" t="s">
        <v>88</v>
      </c>
      <c r="F8" s="230" t="s">
        <v>6</v>
      </c>
    </row>
    <row r="9" spans="2:6" x14ac:dyDescent="0.25">
      <c r="B9" s="224" t="s">
        <v>391</v>
      </c>
      <c r="C9" s="223">
        <v>42699</v>
      </c>
      <c r="E9" s="209" t="s">
        <v>315</v>
      </c>
      <c r="F9" s="229" t="s">
        <v>8</v>
      </c>
    </row>
    <row r="10" spans="2:6" x14ac:dyDescent="0.25">
      <c r="B10" s="224" t="s">
        <v>390</v>
      </c>
      <c r="C10" s="223">
        <v>42727</v>
      </c>
      <c r="E10" s="209" t="s">
        <v>316</v>
      </c>
      <c r="F10" s="229" t="s">
        <v>9</v>
      </c>
    </row>
    <row r="11" spans="2:6" x14ac:dyDescent="0.25">
      <c r="B11" s="224" t="s">
        <v>389</v>
      </c>
      <c r="C11" s="223">
        <v>42730</v>
      </c>
      <c r="E11" s="209" t="s">
        <v>317</v>
      </c>
      <c r="F11" s="229" t="s">
        <v>90</v>
      </c>
    </row>
    <row r="12" spans="2:6" x14ac:dyDescent="0.25">
      <c r="B12" s="224" t="s">
        <v>398</v>
      </c>
      <c r="C12" s="223">
        <v>42734</v>
      </c>
      <c r="E12" s="209" t="s">
        <v>318</v>
      </c>
      <c r="F12" s="229" t="s">
        <v>91</v>
      </c>
    </row>
    <row r="13" spans="2:6" x14ac:dyDescent="0.25">
      <c r="B13" s="225" t="s">
        <v>397</v>
      </c>
      <c r="C13" s="223">
        <v>42737</v>
      </c>
      <c r="E13" s="209" t="s">
        <v>319</v>
      </c>
      <c r="F13" s="229" t="s">
        <v>92</v>
      </c>
    </row>
    <row r="14" spans="2:6" x14ac:dyDescent="0.25">
      <c r="B14" s="225" t="s">
        <v>396</v>
      </c>
      <c r="C14" s="223">
        <v>42786</v>
      </c>
      <c r="E14" s="209" t="s">
        <v>320</v>
      </c>
      <c r="F14" s="229" t="s">
        <v>93</v>
      </c>
    </row>
    <row r="15" spans="2:6" x14ac:dyDescent="0.25">
      <c r="B15" s="225" t="s">
        <v>395</v>
      </c>
      <c r="C15" s="223">
        <v>42884</v>
      </c>
      <c r="E15" s="209" t="s">
        <v>321</v>
      </c>
      <c r="F15" s="229" t="s">
        <v>94</v>
      </c>
    </row>
    <row r="16" spans="2:6" x14ac:dyDescent="0.25">
      <c r="B16" s="224" t="s">
        <v>394</v>
      </c>
      <c r="C16" s="223">
        <v>42920</v>
      </c>
      <c r="E16" s="218" t="s">
        <v>89</v>
      </c>
      <c r="F16" s="230" t="s">
        <v>7</v>
      </c>
    </row>
    <row r="17" spans="2:6" x14ac:dyDescent="0.25">
      <c r="B17" s="224" t="s">
        <v>393</v>
      </c>
      <c r="C17" s="223">
        <v>42982</v>
      </c>
      <c r="E17" s="209" t="s">
        <v>322</v>
      </c>
      <c r="F17" s="229" t="s">
        <v>10</v>
      </c>
    </row>
    <row r="18" spans="2:6" x14ac:dyDescent="0.25">
      <c r="B18" s="224" t="s">
        <v>392</v>
      </c>
      <c r="C18" s="223">
        <v>43062</v>
      </c>
      <c r="E18" s="209" t="s">
        <v>323</v>
      </c>
      <c r="F18" s="229" t="s">
        <v>11</v>
      </c>
    </row>
    <row r="19" spans="2:6" x14ac:dyDescent="0.25">
      <c r="B19" s="224" t="s">
        <v>391</v>
      </c>
      <c r="C19" s="223">
        <v>43063</v>
      </c>
      <c r="E19" s="209" t="s">
        <v>324</v>
      </c>
      <c r="F19" s="229" t="s">
        <v>12</v>
      </c>
    </row>
    <row r="20" spans="2:6" x14ac:dyDescent="0.25">
      <c r="B20" s="224" t="s">
        <v>390</v>
      </c>
      <c r="C20" s="223">
        <v>43091</v>
      </c>
      <c r="E20" s="209" t="s">
        <v>325</v>
      </c>
      <c r="F20" s="229" t="s">
        <v>13</v>
      </c>
    </row>
    <row r="21" spans="2:6" ht="15.75" thickBot="1" x14ac:dyDescent="0.3">
      <c r="B21" s="222" t="s">
        <v>389</v>
      </c>
      <c r="C21" s="221">
        <v>43095</v>
      </c>
      <c r="E21" s="209" t="s">
        <v>326</v>
      </c>
      <c r="F21" s="231" t="s">
        <v>14</v>
      </c>
    </row>
    <row r="22" spans="2:6" x14ac:dyDescent="0.25">
      <c r="E22" s="209" t="s">
        <v>327</v>
      </c>
      <c r="F22" s="229" t="s">
        <v>15</v>
      </c>
    </row>
    <row r="23" spans="2:6" x14ac:dyDescent="0.25">
      <c r="E23" s="209" t="s">
        <v>328</v>
      </c>
      <c r="F23" s="229" t="s">
        <v>16</v>
      </c>
    </row>
    <row r="24" spans="2:6" x14ac:dyDescent="0.25">
      <c r="E24" s="209" t="s">
        <v>329</v>
      </c>
      <c r="F24" s="229" t="s">
        <v>17</v>
      </c>
    </row>
    <row r="25" spans="2:6" x14ac:dyDescent="0.25">
      <c r="E25" s="209" t="s">
        <v>330</v>
      </c>
      <c r="F25" s="229" t="s">
        <v>95</v>
      </c>
    </row>
    <row r="26" spans="2:6" x14ac:dyDescent="0.25">
      <c r="E26" s="210" t="s">
        <v>331</v>
      </c>
      <c r="F26" s="232" t="s">
        <v>18</v>
      </c>
    </row>
    <row r="27" spans="2:6" x14ac:dyDescent="0.25">
      <c r="E27" s="210" t="s">
        <v>332</v>
      </c>
      <c r="F27" s="232" t="s">
        <v>19</v>
      </c>
    </row>
    <row r="28" spans="2:6" x14ac:dyDescent="0.25">
      <c r="E28" s="210" t="s">
        <v>333</v>
      </c>
      <c r="F28" s="232" t="s">
        <v>20</v>
      </c>
    </row>
    <row r="29" spans="2:6" x14ac:dyDescent="0.25">
      <c r="E29" s="210" t="s">
        <v>334</v>
      </c>
      <c r="F29" s="232" t="s">
        <v>21</v>
      </c>
    </row>
    <row r="30" spans="2:6" x14ac:dyDescent="0.25">
      <c r="E30" s="210" t="s">
        <v>335</v>
      </c>
      <c r="F30" s="232" t="s">
        <v>22</v>
      </c>
    </row>
    <row r="31" spans="2:6" x14ac:dyDescent="0.25">
      <c r="E31" s="210" t="s">
        <v>336</v>
      </c>
      <c r="F31" s="232" t="s">
        <v>76</v>
      </c>
    </row>
    <row r="32" spans="2:6" x14ac:dyDescent="0.25">
      <c r="E32" s="210" t="s">
        <v>337</v>
      </c>
      <c r="F32" s="232" t="s">
        <v>23</v>
      </c>
    </row>
    <row r="33" spans="5:6" x14ac:dyDescent="0.25">
      <c r="E33" s="210" t="s">
        <v>338</v>
      </c>
      <c r="F33" s="232" t="s">
        <v>24</v>
      </c>
    </row>
    <row r="34" spans="5:6" x14ac:dyDescent="0.25">
      <c r="E34" s="210" t="s">
        <v>339</v>
      </c>
      <c r="F34" s="232" t="s">
        <v>25</v>
      </c>
    </row>
    <row r="35" spans="5:6" x14ac:dyDescent="0.25">
      <c r="E35" s="210" t="s">
        <v>340</v>
      </c>
      <c r="F35" s="232" t="s">
        <v>26</v>
      </c>
    </row>
    <row r="36" spans="5:6" x14ac:dyDescent="0.25">
      <c r="E36" s="210" t="s">
        <v>341</v>
      </c>
      <c r="F36" s="233" t="s">
        <v>77</v>
      </c>
    </row>
    <row r="37" spans="5:6" x14ac:dyDescent="0.25">
      <c r="E37" s="210" t="s">
        <v>342</v>
      </c>
      <c r="F37" s="232" t="s">
        <v>27</v>
      </c>
    </row>
    <row r="38" spans="5:6" x14ac:dyDescent="0.25">
      <c r="E38" s="210" t="s">
        <v>384</v>
      </c>
      <c r="F38" s="232" t="s">
        <v>28</v>
      </c>
    </row>
    <row r="39" spans="5:6" x14ac:dyDescent="0.25">
      <c r="E39" s="210" t="s">
        <v>385</v>
      </c>
      <c r="F39" s="232" t="s">
        <v>29</v>
      </c>
    </row>
    <row r="40" spans="5:6" x14ac:dyDescent="0.25">
      <c r="E40" s="211" t="s">
        <v>145</v>
      </c>
      <c r="F40" s="234" t="s">
        <v>37</v>
      </c>
    </row>
    <row r="41" spans="5:6" x14ac:dyDescent="0.25">
      <c r="E41" s="212" t="s">
        <v>259</v>
      </c>
      <c r="F41" s="235" t="s">
        <v>256</v>
      </c>
    </row>
    <row r="42" spans="5:6" x14ac:dyDescent="0.25">
      <c r="E42" s="212" t="s">
        <v>260</v>
      </c>
      <c r="F42" s="235" t="s">
        <v>79</v>
      </c>
    </row>
    <row r="43" spans="5:6" x14ac:dyDescent="0.25">
      <c r="E43" s="211" t="s">
        <v>146</v>
      </c>
      <c r="F43" s="234" t="s">
        <v>38</v>
      </c>
    </row>
    <row r="44" spans="5:6" x14ac:dyDescent="0.25">
      <c r="E44" s="211" t="s">
        <v>147</v>
      </c>
      <c r="F44" s="234" t="s">
        <v>39</v>
      </c>
    </row>
    <row r="45" spans="5:6" x14ac:dyDescent="0.25">
      <c r="E45" s="212" t="s">
        <v>261</v>
      </c>
      <c r="F45" s="235" t="s">
        <v>78</v>
      </c>
    </row>
    <row r="46" spans="5:6" x14ac:dyDescent="0.25">
      <c r="E46" s="212" t="s">
        <v>262</v>
      </c>
      <c r="F46" s="235" t="s">
        <v>80</v>
      </c>
    </row>
    <row r="47" spans="5:6" x14ac:dyDescent="0.25">
      <c r="E47" s="212" t="s">
        <v>263</v>
      </c>
      <c r="F47" s="235" t="s">
        <v>257</v>
      </c>
    </row>
    <row r="48" spans="5:6" x14ac:dyDescent="0.25">
      <c r="E48" s="212" t="s">
        <v>264</v>
      </c>
      <c r="F48" s="235" t="s">
        <v>258</v>
      </c>
    </row>
    <row r="49" spans="5:6" x14ac:dyDescent="0.25">
      <c r="E49" s="211" t="s">
        <v>148</v>
      </c>
      <c r="F49" s="234" t="s">
        <v>40</v>
      </c>
    </row>
    <row r="50" spans="5:6" x14ac:dyDescent="0.25">
      <c r="E50" s="211" t="s">
        <v>149</v>
      </c>
      <c r="F50" s="234" t="s">
        <v>41</v>
      </c>
    </row>
    <row r="51" spans="5:6" x14ac:dyDescent="0.25">
      <c r="E51" s="211" t="s">
        <v>150</v>
      </c>
      <c r="F51" s="234" t="s">
        <v>42</v>
      </c>
    </row>
    <row r="52" spans="5:6" x14ac:dyDescent="0.25">
      <c r="E52" s="211" t="s">
        <v>151</v>
      </c>
      <c r="F52" s="234" t="s">
        <v>43</v>
      </c>
    </row>
    <row r="53" spans="5:6" x14ac:dyDescent="0.25">
      <c r="E53" s="211" t="s">
        <v>152</v>
      </c>
      <c r="F53" s="234" t="s">
        <v>44</v>
      </c>
    </row>
    <row r="54" spans="5:6" x14ac:dyDescent="0.25">
      <c r="E54" s="213" t="s">
        <v>343</v>
      </c>
      <c r="F54" s="236" t="s">
        <v>45</v>
      </c>
    </row>
    <row r="55" spans="5:6" x14ac:dyDescent="0.25">
      <c r="E55" s="213" t="s">
        <v>344</v>
      </c>
      <c r="F55" s="236" t="s">
        <v>155</v>
      </c>
    </row>
    <row r="56" spans="5:6" x14ac:dyDescent="0.25">
      <c r="E56" s="213" t="s">
        <v>345</v>
      </c>
      <c r="F56" s="237" t="s">
        <v>46</v>
      </c>
    </row>
    <row r="57" spans="5:6" x14ac:dyDescent="0.25">
      <c r="E57" s="213" t="s">
        <v>346</v>
      </c>
      <c r="F57" s="237" t="s">
        <v>47</v>
      </c>
    </row>
    <row r="58" spans="5:6" x14ac:dyDescent="0.25">
      <c r="E58" s="213" t="s">
        <v>347</v>
      </c>
      <c r="F58" s="236" t="s">
        <v>48</v>
      </c>
    </row>
    <row r="59" spans="5:6" x14ac:dyDescent="0.25">
      <c r="E59" s="213" t="s">
        <v>348</v>
      </c>
      <c r="F59" s="236" t="s">
        <v>49</v>
      </c>
    </row>
    <row r="60" spans="5:6" x14ac:dyDescent="0.25">
      <c r="E60" s="213" t="s">
        <v>349</v>
      </c>
      <c r="F60" s="236" t="s">
        <v>50</v>
      </c>
    </row>
    <row r="61" spans="5:6" x14ac:dyDescent="0.25">
      <c r="E61" s="213" t="s">
        <v>350</v>
      </c>
      <c r="F61" s="236" t="s">
        <v>54</v>
      </c>
    </row>
    <row r="62" spans="5:6" x14ac:dyDescent="0.25">
      <c r="E62" s="213" t="s">
        <v>351</v>
      </c>
      <c r="F62" s="236" t="s">
        <v>51</v>
      </c>
    </row>
    <row r="63" spans="5:6" x14ac:dyDescent="0.25">
      <c r="E63" s="213" t="s">
        <v>352</v>
      </c>
      <c r="F63" s="236" t="s">
        <v>52</v>
      </c>
    </row>
    <row r="64" spans="5:6" x14ac:dyDescent="0.25">
      <c r="E64" s="213" t="s">
        <v>353</v>
      </c>
      <c r="F64" s="236" t="s">
        <v>53</v>
      </c>
    </row>
    <row r="65" spans="5:6" x14ac:dyDescent="0.25">
      <c r="E65" s="219" t="s">
        <v>167</v>
      </c>
      <c r="F65" s="238" t="s">
        <v>55</v>
      </c>
    </row>
    <row r="66" spans="5:6" x14ac:dyDescent="0.25">
      <c r="E66" s="214" t="s">
        <v>276</v>
      </c>
      <c r="F66" s="239" t="s">
        <v>81</v>
      </c>
    </row>
    <row r="67" spans="5:6" x14ac:dyDescent="0.25">
      <c r="E67" s="214" t="s">
        <v>277</v>
      </c>
      <c r="F67" s="239" t="s">
        <v>82</v>
      </c>
    </row>
    <row r="68" spans="5:6" x14ac:dyDescent="0.25">
      <c r="E68" s="214" t="s">
        <v>278</v>
      </c>
      <c r="F68" s="239" t="s">
        <v>83</v>
      </c>
    </row>
    <row r="69" spans="5:6" x14ac:dyDescent="0.25">
      <c r="E69" s="214" t="s">
        <v>279</v>
      </c>
      <c r="F69" s="240" t="s">
        <v>84</v>
      </c>
    </row>
    <row r="70" spans="5:6" x14ac:dyDescent="0.25">
      <c r="E70" s="215" t="s">
        <v>354</v>
      </c>
      <c r="F70" s="241" t="s">
        <v>169</v>
      </c>
    </row>
    <row r="71" spans="5:6" x14ac:dyDescent="0.25">
      <c r="E71" s="215" t="s">
        <v>355</v>
      </c>
      <c r="F71" s="242" t="s">
        <v>56</v>
      </c>
    </row>
    <row r="72" spans="5:6" x14ac:dyDescent="0.25">
      <c r="E72" s="220" t="s">
        <v>173</v>
      </c>
      <c r="F72" s="243" t="s">
        <v>57</v>
      </c>
    </row>
    <row r="73" spans="5:6" x14ac:dyDescent="0.25">
      <c r="E73" s="220" t="s">
        <v>174</v>
      </c>
      <c r="F73" s="243" t="s">
        <v>58</v>
      </c>
    </row>
    <row r="74" spans="5:6" x14ac:dyDescent="0.25">
      <c r="E74" s="216" t="s">
        <v>285</v>
      </c>
      <c r="F74" s="233" t="s">
        <v>282</v>
      </c>
    </row>
    <row r="75" spans="5:6" x14ac:dyDescent="0.25">
      <c r="E75" s="216" t="s">
        <v>286</v>
      </c>
      <c r="F75" s="233" t="s">
        <v>87</v>
      </c>
    </row>
    <row r="76" spans="5:6" x14ac:dyDescent="0.25">
      <c r="E76" s="215" t="s">
        <v>356</v>
      </c>
      <c r="F76" s="241" t="s">
        <v>59</v>
      </c>
    </row>
    <row r="77" spans="5:6" x14ac:dyDescent="0.25">
      <c r="E77" s="215" t="s">
        <v>357</v>
      </c>
      <c r="F77" s="241" t="s">
        <v>60</v>
      </c>
    </row>
    <row r="78" spans="5:6" x14ac:dyDescent="0.25">
      <c r="E78" s="215" t="s">
        <v>358</v>
      </c>
      <c r="F78" s="241" t="s">
        <v>61</v>
      </c>
    </row>
    <row r="79" spans="5:6" x14ac:dyDescent="0.25">
      <c r="E79" s="215" t="s">
        <v>359</v>
      </c>
      <c r="F79" s="241" t="s">
        <v>85</v>
      </c>
    </row>
    <row r="80" spans="5:6" x14ac:dyDescent="0.25">
      <c r="E80" s="215" t="s">
        <v>360</v>
      </c>
      <c r="F80" s="244" t="s">
        <v>62</v>
      </c>
    </row>
    <row r="81" spans="5:6" x14ac:dyDescent="0.25">
      <c r="E81" s="215" t="s">
        <v>361</v>
      </c>
      <c r="F81" s="244" t="s">
        <v>63</v>
      </c>
    </row>
    <row r="82" spans="5:6" x14ac:dyDescent="0.25">
      <c r="E82" s="215" t="s">
        <v>362</v>
      </c>
      <c r="F82" s="244" t="s">
        <v>64</v>
      </c>
    </row>
    <row r="83" spans="5:6" x14ac:dyDescent="0.25">
      <c r="E83" s="215" t="s">
        <v>363</v>
      </c>
      <c r="F83" s="244" t="s">
        <v>86</v>
      </c>
    </row>
    <row r="84" spans="5:6" x14ac:dyDescent="0.25">
      <c r="E84" s="215" t="s">
        <v>364</v>
      </c>
      <c r="F84" s="244" t="s">
        <v>65</v>
      </c>
    </row>
    <row r="85" spans="5:6" x14ac:dyDescent="0.25">
      <c r="E85" s="215" t="s">
        <v>365</v>
      </c>
      <c r="F85" s="244" t="s">
        <v>170</v>
      </c>
    </row>
    <row r="86" spans="5:6" x14ac:dyDescent="0.25">
      <c r="E86" s="217" t="s">
        <v>366</v>
      </c>
      <c r="F86" s="245" t="s">
        <v>374</v>
      </c>
    </row>
    <row r="87" spans="5:6" x14ac:dyDescent="0.25">
      <c r="E87" s="217" t="s">
        <v>367</v>
      </c>
      <c r="F87" s="245" t="s">
        <v>67</v>
      </c>
    </row>
    <row r="88" spans="5:6" x14ac:dyDescent="0.25">
      <c r="E88" s="217" t="s">
        <v>368</v>
      </c>
      <c r="F88" s="245" t="s">
        <v>68</v>
      </c>
    </row>
    <row r="89" spans="5:6" x14ac:dyDescent="0.25">
      <c r="E89" s="217" t="s">
        <v>369</v>
      </c>
      <c r="F89" s="245" t="s">
        <v>375</v>
      </c>
    </row>
    <row r="90" spans="5:6" x14ac:dyDescent="0.25">
      <c r="E90" s="217" t="s">
        <v>370</v>
      </c>
      <c r="F90" s="246" t="s">
        <v>70</v>
      </c>
    </row>
    <row r="91" spans="5:6" x14ac:dyDescent="0.25">
      <c r="E91" s="217" t="s">
        <v>371</v>
      </c>
      <c r="F91" s="245" t="s">
        <v>71</v>
      </c>
    </row>
    <row r="92" spans="5:6" x14ac:dyDescent="0.25">
      <c r="E92" s="217" t="s">
        <v>372</v>
      </c>
      <c r="F92" s="245" t="s">
        <v>72</v>
      </c>
    </row>
    <row r="93" spans="5:6" x14ac:dyDescent="0.25">
      <c r="E93" s="217" t="s">
        <v>373</v>
      </c>
      <c r="F93" s="245" t="s">
        <v>376</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NewTemplate</vt:lpstr>
      <vt:lpstr>UpgradeTemplate</vt:lpstr>
      <vt:lpstr>Data</vt:lpstr>
      <vt:lpstr>NewTemplate!Print_Area</vt:lpstr>
      <vt:lpstr>UpgradeTemplate!Print_Area</vt:lpstr>
      <vt:lpstr>NewTemplate!Print_Titles</vt:lpstr>
      <vt:lpstr>UpgradeTemplate!Print_Titles</vt:lpstr>
      <vt:lpstr>Data!vtHolidays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dc:creator>
  <cp:lastModifiedBy>Michaela Fraser</cp:lastModifiedBy>
  <cp:lastPrinted>2016-02-16T21:40:53Z</cp:lastPrinted>
  <dcterms:created xsi:type="dcterms:W3CDTF">2014-02-04T19:23:29Z</dcterms:created>
  <dcterms:modified xsi:type="dcterms:W3CDTF">2016-03-09T01:08:13Z</dcterms:modified>
</cp:coreProperties>
</file>